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Settings" sheetId="2" state="visible" r:id="rId2"/>
    <sheet name="Employees" sheetId="3" state="visible" r:id="rId3"/>
    <sheet name="Requests log" sheetId="4" state="visible" r:id="rId4"/>
    <sheet name="Balances" sheetId="5" state="visible" r:id="rId5"/>
    <sheet name="Calendar" sheetId="6" state="visible" r:id="rId6"/>
    <sheet name="Holidays" sheetId="7" state="visible" r:id="rId7"/>
  </sheets>
  <definedNames>
    <definedName name="EmployeeIds">'Employees'!$A$2:$A$101</definedName>
    <definedName name="LeaveTypes">'Settings'!$H$11:$H$13</definedName>
    <definedName name="PolicyNames">'Settings'!$J$11:$J$12</definedName>
    <definedName name="CalendarEmployees">'Settings'!$L$11:$L$111</definedName>
    <definedName name="YearStart">'Settings'!$B$2</definedName>
    <definedName name="YearEnd">'Settings'!$B$5</definedName>
    <definedName name="_xlnm._FilterDatabase" localSheetId="1" hidden="1">'Settings'!$A$10:$F$16</definedName>
    <definedName name="_xlnm._FilterDatabase" localSheetId="2" hidden="1">'Employees'!$A$1:$I$101</definedName>
    <definedName name="_xlnm._FilterDatabase" localSheetId="3" hidden="1">'Requests log'!$A$1:$P$1001</definedName>
    <definedName name="_xlnm._FilterDatabase" localSheetId="4" hidden="1">'Balances'!$A$1:$O$301</definedName>
    <definedName name="_xlnm.Print_Area" localSheetId="5">'Calendar'!$A$1:$H$12</definedName>
    <definedName name="_xlnm._FilterDatabase" localSheetId="6" hidden="1">'Holidays'!$A$1:$B$51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/dd/yyyy"/>
    <numFmt numFmtId="166" formatCode="0.0"/>
    <numFmt numFmtId="167" formatCode="d"/>
    <numFmt numFmtId="168" formatCode="mmmm yyyy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F172A"/>
      <sz val="11"/>
    </font>
  </fonts>
  <fills count="5">
    <fill>
      <patternFill/>
    </fill>
    <fill>
      <patternFill patternType="gray125"/>
    </fill>
    <fill>
      <patternFill patternType="solid">
        <fgColor rgb="008A9A7B"/>
        <bgColor rgb="008A9A7B"/>
      </patternFill>
    </fill>
    <fill>
      <patternFill patternType="solid">
        <fgColor rgb="00FFF8E7"/>
        <bgColor rgb="00FFF8E7"/>
      </patternFill>
    </fill>
    <fill>
      <patternFill patternType="solid">
        <fgColor rgb="00EEF3EA"/>
        <bgColor rgb="00EEF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applyProtection="1" pivotButton="0" quotePrefix="0" xfId="0">
      <alignment vertical="top" wrapText="1"/>
      <protection locked="0" hidden="0"/>
    </xf>
    <xf numFmtId="0" fontId="2" fillId="0" borderId="0" applyAlignment="1" pivotButton="0" quotePrefix="0" xfId="0">
      <alignment vertical="top" wrapText="1"/>
    </xf>
    <xf numFmtId="165" fontId="2" fillId="3" borderId="0" applyAlignment="1" applyProtection="1" pivotButton="0" quotePrefix="0" xfId="0">
      <alignment vertical="top" wrapText="1"/>
      <protection locked="0" hidden="0"/>
    </xf>
    <xf numFmtId="2" fontId="2" fillId="3" borderId="0" applyAlignment="1" applyProtection="1" pivotButton="0" quotePrefix="0" xfId="0">
      <alignment vertical="top" wrapText="1"/>
      <protection locked="0" hidden="0"/>
    </xf>
    <xf numFmtId="165" fontId="2" fillId="4" borderId="0" applyAlignment="1" pivotButton="0" quotePrefix="0" xfId="0">
      <alignment vertical="top" wrapText="1"/>
    </xf>
    <xf numFmtId="1" fontId="2" fillId="3" borderId="0" applyAlignment="1" applyProtection="1" pivotButton="0" quotePrefix="0" xfId="0">
      <alignment vertical="top" wrapText="1"/>
      <protection locked="0" hidden="0"/>
    </xf>
    <xf numFmtId="0" fontId="2" fillId="4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49" fontId="2" fillId="4" borderId="0" pivotButton="0" quotePrefix="0" xfId="0"/>
    <xf numFmtId="49" fontId="2" fillId="3" borderId="0" applyAlignment="1" applyProtection="1" pivotButton="0" quotePrefix="0" xfId="0">
      <alignment vertical="top" wrapText="1"/>
      <protection locked="0" hidden="0"/>
    </xf>
    <xf numFmtId="166" fontId="2" fillId="3" borderId="0" applyAlignment="1" applyProtection="1" pivotButton="0" quotePrefix="0" xfId="0">
      <alignment vertical="top" wrapText="1"/>
      <protection locked="0" hidden="0"/>
    </xf>
    <xf numFmtId="2" fontId="2" fillId="4" borderId="0" applyAlignment="1" pivotButton="0" quotePrefix="0" xfId="0">
      <alignment vertical="top" wrapText="1"/>
    </xf>
    <xf numFmtId="49" fontId="2" fillId="4" borderId="0" applyAlignment="1" pivotButton="0" quotePrefix="0" xfId="0">
      <alignment vertical="top" wrapText="1"/>
    </xf>
    <xf numFmtId="168" fontId="2" fillId="4" borderId="0" applyAlignment="1" pivotButton="0" quotePrefix="0" xfId="0">
      <alignment vertical="top" wrapText="1"/>
    </xf>
    <xf numFmtId="167" fontId="2" fillId="4" borderId="0" applyAlignment="1" pivotButton="0" quotePrefix="0" xfId="0">
      <alignment vertical="top" wrapText="1"/>
    </xf>
    <xf numFmtId="1" fontId="2" fillId="4" borderId="0" pivotButton="0" quotePrefix="0" xfId="0"/>
    <xf numFmtId="0" fontId="2" fillId="4" borderId="0" pivotButton="0" quotePrefix="0" xfId="0"/>
  </cellXfs>
  <cellStyles count="1">
    <cellStyle name="Normal" xfId="0" builtinId="0" hidden="0"/>
  </cellStyles>
  <dxfs count="5">
    <dxf>
      <font>
        <color rgb="00991B1B"/>
      </font>
      <fill>
        <patternFill patternType="solid">
          <fgColor rgb="00FEE2E2"/>
          <bgColor rgb="00FEE2E2"/>
        </patternFill>
      </fill>
    </dxf>
    <dxf>
      <font>
        <color rgb="0092400E"/>
      </font>
      <fill>
        <patternFill patternType="solid">
          <fgColor rgb="00FEF3C7"/>
          <bgColor rgb="00FEF3C7"/>
        </patternFill>
      </fill>
    </dxf>
    <dxf>
      <font>
        <color rgb="0033412B"/>
      </font>
      <fill>
        <patternFill patternType="solid">
          <fgColor rgb="00E2E8DD"/>
          <bgColor rgb="00E2E8DD"/>
        </patternFill>
      </fill>
    </dxf>
    <dxf>
      <font>
        <color rgb="00CBD5E1"/>
      </font>
      <fill>
        <patternFill patternType="solid">
          <fgColor rgb="00FFFFFF"/>
          <bgColor rgb="00FFFFFF"/>
        </patternFill>
      </fill>
    </dxf>
    <dxf>
      <font>
        <color rgb="0064748B"/>
      </font>
      <fill>
        <patternFill patternType="solid">
          <fgColor rgb="00F1F5F9"/>
          <bgColor rgb="00F1F5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24"/>
  <cols>
    <col width="8" customWidth="1" min="1" max="1"/>
    <col width="24" customWidth="1" min="2" max="2"/>
    <col width="110" customWidth="1" min="3" max="3"/>
  </cols>
  <sheetData>
    <row r="1" ht="42" customHeight="1">
      <c r="A1" s="1" t="inlineStr">
        <is>
          <t>Step</t>
        </is>
      </c>
      <c r="B1" s="1" t="inlineStr">
        <is>
          <t>Action</t>
        </is>
      </c>
      <c r="C1" s="1" t="inlineStr">
        <is>
          <t>How it works</t>
        </is>
      </c>
    </row>
    <row r="2" ht="44" customHeight="1">
      <c r="A2" s="2" t="inlineStr">
        <is>
          <t>1</t>
        </is>
      </c>
      <c r="B2" s="2" t="inlineStr">
        <is>
          <t>Choose your year</t>
        </is>
      </c>
      <c r="C2" s="2" t="inlineStr">
        <is>
          <t>Settings: January 1 year start, as-of date and full-time hours per day. Change the calendar month there too.</t>
        </is>
      </c>
    </row>
    <row r="3" ht="44" customHeight="1">
      <c r="A3" s="2" t="inlineStr">
        <is>
          <t>2</t>
        </is>
      </c>
      <c r="B3" s="2" t="inlineStr">
        <is>
          <t>Set the policy</t>
        </is>
      </c>
      <c r="C3" s="2" t="inlineStr">
        <is>
          <t>Standard and Enhanced are editable examples. Vacation, Sick and Personal are separate banks, in that fixed order.</t>
        </is>
      </c>
    </row>
    <row r="4" ht="44" customHeight="1">
      <c r="A4" s="2" t="inlineStr">
        <is>
          <t>3</t>
        </is>
      </c>
      <c r="B4" s="2" t="inlineStr">
        <is>
          <t>Confirm accrual</t>
        </is>
      </c>
      <c r="C4" s="2" t="inlineStr">
        <is>
          <t>Daily earns by calendar days employed. Front-loaded grants the current-year allowance at hire / year start, prorated for mid-year hires.</t>
        </is>
      </c>
    </row>
    <row r="5" ht="44" customHeight="1">
      <c r="A5" s="2" t="inlineStr">
        <is>
          <t>4</t>
        </is>
      </c>
      <c r="B5" s="2" t="inlineStr">
        <is>
          <t>Add employees</t>
        </is>
      </c>
      <c r="C5" s="2" t="inlineStr">
        <is>
          <t>Use a unique stable ID, name, hire date, policy and FTE. Enter zero for each unused carryover bank. Complete all input columns.</t>
        </is>
      </c>
    </row>
    <row r="6" ht="44" customHeight="1">
      <c r="A6" s="2" t="inlineStr">
        <is>
          <t>5</t>
        </is>
      </c>
      <c r="B6" s="2" t="inlineStr">
        <is>
          <t>Set closures</t>
        </is>
      </c>
      <c r="C6" s="2" t="inlineStr">
        <is>
          <t>Holidays contains actual company closure dates. Replace the fictional example closures for your year.</t>
        </is>
      </c>
    </row>
    <row r="7" ht="44" customHeight="1">
      <c r="A7" s="2" t="inlineStr">
        <is>
          <t>6</t>
        </is>
      </c>
      <c r="B7" s="2" t="inlineStr">
        <is>
          <t>Log requests</t>
        </is>
      </c>
      <c r="C7" s="2" t="inlineStr">
        <is>
          <t>Use unique Request IDs. Choose the employee, type and dates. Day fraction is 1 for full days or 0.5 for a single half day.</t>
        </is>
      </c>
    </row>
    <row r="8" ht="44" customHeight="1">
      <c r="A8" s="2" t="inlineStr">
        <is>
          <t>7</t>
        </is>
      </c>
      <c r="B8" s="2" t="inlineStr">
        <is>
          <t>Record the decision</t>
        </is>
      </c>
      <c r="C8" s="2" t="inlineStr">
        <is>
          <t>Start as Pending. Approved and Denied need Decided by and Decision date. Cancellation changes Status to Canceled; keep the record.</t>
        </is>
      </c>
    </row>
    <row r="9" ht="44" customHeight="1">
      <c r="A9" s="2" t="inlineStr">
        <is>
          <t>8</t>
        </is>
      </c>
      <c r="B9" s="2" t="inlineStr">
        <is>
          <t>Read balances</t>
        </is>
      </c>
      <c r="C9" s="2" t="inlineStr">
        <is>
          <t>Available = carryover + earned/granted through as-of - taken - approved future - pending. Future accrual is not spendable in this view.</t>
        </is>
      </c>
    </row>
    <row r="10" ht="44" customHeight="1">
      <c r="A10" s="2" t="inlineStr">
        <is>
          <t>9</t>
        </is>
      </c>
      <c r="B10" s="2" t="inlineStr">
        <is>
          <t>Use the calendar</t>
        </is>
      </c>
      <c r="C10" s="2" t="inlineStr">
        <is>
          <t>Select All or an employee ID. Sage dates have approved leave; amber means pending only. A colored cell can represent a half day.</t>
        </is>
      </c>
    </row>
    <row r="11" ht="44" customHeight="1">
      <c r="A11" s="2" t="inlineStr">
        <is>
          <t>10</t>
        </is>
      </c>
      <c r="B11" s="2" t="inlineStr">
        <is>
          <t>Keep formulas</t>
        </is>
      </c>
      <c r="C11" s="2" t="inlineStr">
        <is>
          <t>Edit pale cream input cells; sage cells are formulas. Fix non-OK checks before relying on balances; intentional #N/A flags bad source rows.</t>
        </is>
      </c>
    </row>
    <row r="12" ht="44" customHeight="1">
      <c r="A12" s="2" t="inlineStr">
        <is>
          <t>11</t>
        </is>
      </c>
      <c r="B12" s="2" t="inlineStr">
        <is>
          <t>Use a supported schedule</t>
        </is>
      </c>
      <c r="C12" s="2" t="inlineStr">
        <is>
          <t>Monday–Friday only. FTE means the same reduced hours every weekday: daily hours = full-time hours/day × FTE. Condensed workweeks need another model.</t>
        </is>
      </c>
    </row>
    <row r="13" ht="44" customHeight="1">
      <c r="A13" s="2" t="inlineStr">
        <is>
          <t>12</t>
        </is>
      </c>
      <c r="B13" s="2" t="inlineStr">
        <is>
          <t>Split special spans</t>
        </is>
      </c>
      <c r="C13" s="2" t="inlineStr">
        <is>
          <t>Split at year-end and around any partial-day edge. One active request per employee per date; overlapping Pending / Approved entries are flagged.</t>
        </is>
      </c>
    </row>
    <row r="14" ht="44" customHeight="1">
      <c r="A14" s="2" t="inlineStr">
        <is>
          <t>13</t>
        </is>
      </c>
      <c r="B14" s="2" t="inlineStr">
        <is>
          <t>Know the limits</t>
        </is>
      </c>
      <c r="C14" s="2" t="inlineStr">
        <is>
          <t>One year, one closure calendar, fixed FTE/policy for the year. No payroll-period accrual, waiting periods, tenure tiers, expiring carryover, running balance caps or bank transfers.</t>
        </is>
      </c>
    </row>
    <row r="15" ht="44" customHeight="1">
      <c r="A15" s="2" t="inlineStr">
        <is>
          <t>14</t>
        </is>
      </c>
      <c r="B15" s="2" t="inlineStr">
        <is>
          <t>Share deliberately</t>
        </is>
      </c>
      <c r="C15" s="2" t="inlineStr">
        <is>
          <t>One editor owns settings and decisions. Share a separate calendar view if staff should not see everyone’s balances. Sheet protection prevents edits, not viewing.</t>
        </is>
      </c>
    </row>
    <row r="16" ht="44" customHeight="1">
      <c r="A16" s="2" t="inlineStr">
        <is>
          <t>15</t>
        </is>
      </c>
      <c r="B16" s="2" t="inlineStr">
        <is>
          <t>Year-end</t>
        </is>
      </c>
      <c r="C16" s="2" t="inlineStr">
        <is>
          <t>Save the final file as an archive. Reconcile carryover under your policy, then enter approved carryover hours in a clean next-year copy. Split cross-year requests between copies.</t>
        </is>
      </c>
    </row>
    <row r="17" ht="44" customHeight="1">
      <c r="A17" s="2" t="inlineStr">
        <is>
          <t>16</t>
        </is>
      </c>
      <c r="B17" s="2" t="inlineStr">
        <is>
          <t>Capacity</t>
        </is>
      </c>
      <c r="C17" s="2" t="inlineStr">
        <is>
          <t>Pre-filled for 100 employees, 1,000 request rows, three banks per employee and 50 closure dates. Expand every affected range together before exceeding those limits.</t>
        </is>
      </c>
    </row>
    <row r="18" ht="44" customHeight="1">
      <c r="A18" s="2" t="inlineStr">
        <is>
          <t>17</t>
        </is>
      </c>
      <c r="B18" s="2" t="inlineStr">
        <is>
          <t>Refresh date</t>
        </is>
      </c>
      <c r="C18" s="2" t="inlineStr">
        <is>
          <t>As-of date is a manual snapshot control; update it deliberately. Status is current, so this is not a historical approval-as-of report.</t>
        </is>
      </c>
    </row>
    <row r="19" ht="44" customHeight="1">
      <c r="A19" s="2" t="inlineStr">
        <is>
          <t>18</t>
        </is>
      </c>
      <c r="B19" s="2" t="inlineStr">
        <is>
          <t>Sheets</t>
        </is>
      </c>
      <c r="C19" s="2" t="inlineStr">
        <is>
          <t>Use US locale / English function names. Formulas use ordinary A1 references. Recheck dropdowns, protected ranges and calendar colors after import.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11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24"/>
  <cols>
    <col width="18" customWidth="1" min="1" max="1"/>
    <col width="16" customWidth="1" min="2" max="2"/>
    <col width="26" customWidth="1" min="3" max="3"/>
    <col width="22" customWidth="1" min="4" max="4"/>
    <col width="28" customWidth="1" min="5" max="5"/>
    <col width="25" customWidth="1" min="6" max="6"/>
    <col width="25" customWidth="1" min="8" max="8"/>
    <col width="18" customWidth="1" min="10" max="10"/>
    <col width="28" customWidth="1" min="12" max="12"/>
  </cols>
  <sheetData>
    <row r="1" ht="28" customHeight="1">
      <c r="A1" s="3" t="inlineStr">
        <is>
          <t>Setting</t>
        </is>
      </c>
      <c r="B1" s="3" t="inlineStr">
        <is>
          <t>Value</t>
        </is>
      </c>
    </row>
    <row r="2" ht="36" customHeight="1">
      <c r="A2" s="3" t="inlineStr">
        <is>
          <t>Year start (January 1)</t>
        </is>
      </c>
      <c r="B2" s="4" t="n">
        <v>46388</v>
      </c>
    </row>
    <row r="3" ht="36" customHeight="1">
      <c r="A3" s="3" t="inlineStr">
        <is>
          <t>As-of date</t>
        </is>
      </c>
      <c r="B3" s="4" t="n">
        <v>46599</v>
      </c>
    </row>
    <row r="4" ht="36" customHeight="1">
      <c r="A4" s="3" t="inlineStr">
        <is>
          <t>Hours per full-time day</t>
        </is>
      </c>
      <c r="B4" s="5" t="n">
        <v>8</v>
      </c>
    </row>
    <row r="5" ht="36" customHeight="1">
      <c r="A5" s="3" t="inlineStr">
        <is>
          <t>Year end</t>
        </is>
      </c>
      <c r="B5" s="6">
        <f>DATE(YEAR(B2)+1,1,1)-1</f>
        <v/>
      </c>
    </row>
    <row r="6" ht="36" customHeight="1">
      <c r="A6" s="3" t="inlineStr">
        <is>
          <t>Calendar month (1–12)</t>
        </is>
      </c>
      <c r="B6" s="7" t="n">
        <v>7</v>
      </c>
    </row>
    <row r="7" ht="36" customHeight="1">
      <c r="A7" s="3" t="inlineStr">
        <is>
          <t>Setup check</t>
        </is>
      </c>
      <c r="B7" s="8">
        <f>IF(AND(ISNUMBER(B2),B2=DATE(YEAR(B2),1,1),ISNUMBER(B3),B3&gt;=B2,B3&lt;=B5,ISNUMBER(B4),B4&gt;0,B4&lt;=24,ISNUMBER(B6),B6=INT(B6),B6&gt;=1,B6&lt;=12),"OK","CHECK SETTINGS")</f>
        <v/>
      </c>
    </row>
    <row r="10" ht="42" customHeight="1">
      <c r="A10" s="1" t="inlineStr">
        <is>
          <t>Policy</t>
        </is>
      </c>
      <c r="B10" s="1" t="inlineStr">
        <is>
          <t>Leave type</t>
        </is>
      </c>
      <c r="C10" s="1" t="inlineStr">
        <is>
          <t>Annual days at 1.0 FTE</t>
        </is>
      </c>
      <c r="D10" s="1" t="inlineStr">
        <is>
          <t>Accrual method</t>
        </is>
      </c>
      <c r="E10" s="1" t="inlineStr">
        <is>
          <t>Policy/type key</t>
        </is>
      </c>
      <c r="F10" s="1" t="inlineStr">
        <is>
          <t>Rule check</t>
        </is>
      </c>
      <c r="H10" s="3" t="inlineStr">
        <is>
          <t>Leave types (fixed order)</t>
        </is>
      </c>
      <c r="J10" s="3" t="inlineStr">
        <is>
          <t>Policies</t>
        </is>
      </c>
      <c r="L10" s="3" t="inlineStr">
        <is>
          <t>Calendar employee selector</t>
        </is>
      </c>
    </row>
    <row r="11">
      <c r="A11" s="9" t="inlineStr">
        <is>
          <t>Standard</t>
        </is>
      </c>
      <c r="B11" s="9" t="inlineStr">
        <is>
          <t>Vacation</t>
        </is>
      </c>
      <c r="C11" s="5" t="n">
        <v>15</v>
      </c>
      <c r="D11" s="2" t="inlineStr">
        <is>
          <t>Daily</t>
        </is>
      </c>
      <c r="E11" s="8">
        <f>A11&amp;"_"&amp;B11</f>
        <v/>
      </c>
      <c r="F11" s="8">
        <f>IF(AND(A11&lt;&gt;"",B11&lt;&gt;"",COUNTIFS($E$11:$E$16,E11)=1,ISNUMBER(C11),C11&gt;=0,OR(D11="Daily",D11="Front-loaded")),"OK","CHECK POLICY RULE")</f>
        <v/>
      </c>
      <c r="H11" s="3" t="inlineStr">
        <is>
          <t>Vacation</t>
        </is>
      </c>
      <c r="J11" s="3" t="inlineStr">
        <is>
          <t>Standard</t>
        </is>
      </c>
      <c r="L11" s="3" t="inlineStr">
        <is>
          <t>All</t>
        </is>
      </c>
    </row>
    <row r="12">
      <c r="A12" s="9" t="inlineStr">
        <is>
          <t>Standard</t>
        </is>
      </c>
      <c r="B12" s="9" t="inlineStr">
        <is>
          <t>Sick</t>
        </is>
      </c>
      <c r="C12" s="5" t="n">
        <v>5</v>
      </c>
      <c r="D12" s="2" t="inlineStr">
        <is>
          <t>Front-loaded</t>
        </is>
      </c>
      <c r="E12" s="8">
        <f>A12&amp;"_"&amp;B12</f>
        <v/>
      </c>
      <c r="F12" s="8">
        <f>IF(AND(A12&lt;&gt;"",B12&lt;&gt;"",COUNTIFS($E$11:$E$16,E12)=1,ISNUMBER(C12),C12&gt;=0,OR(D12="Daily",D12="Front-loaded")),"OK","CHECK POLICY RULE")</f>
        <v/>
      </c>
      <c r="H12" s="3" t="inlineStr">
        <is>
          <t>Sick</t>
        </is>
      </c>
      <c r="J12" s="3" t="inlineStr">
        <is>
          <t>Enhanced</t>
        </is>
      </c>
      <c r="L12" s="10">
        <f>IF('Employees'!A2="","",'Employees'!A2)</f>
        <v/>
      </c>
    </row>
    <row r="13">
      <c r="A13" s="9" t="inlineStr">
        <is>
          <t>Standard</t>
        </is>
      </c>
      <c r="B13" s="9" t="inlineStr">
        <is>
          <t>Personal</t>
        </is>
      </c>
      <c r="C13" s="5" t="n">
        <v>2</v>
      </c>
      <c r="D13" s="2" t="inlineStr">
        <is>
          <t>Front-loaded</t>
        </is>
      </c>
      <c r="E13" s="8">
        <f>A13&amp;"_"&amp;B13</f>
        <v/>
      </c>
      <c r="F13" s="8">
        <f>IF(AND(A13&lt;&gt;"",B13&lt;&gt;"",COUNTIFS($E$11:$E$16,E13)=1,ISNUMBER(C13),C13&gt;=0,OR(D13="Daily",D13="Front-loaded")),"OK","CHECK POLICY RULE")</f>
        <v/>
      </c>
      <c r="H13" s="3" t="inlineStr">
        <is>
          <t>Personal</t>
        </is>
      </c>
      <c r="L13" s="10">
        <f>IF('Employees'!A3="","",'Employees'!A3)</f>
        <v/>
      </c>
    </row>
    <row r="14">
      <c r="A14" s="9" t="inlineStr">
        <is>
          <t>Enhanced</t>
        </is>
      </c>
      <c r="B14" s="9" t="inlineStr">
        <is>
          <t>Vacation</t>
        </is>
      </c>
      <c r="C14" s="5" t="n">
        <v>20</v>
      </c>
      <c r="D14" s="2" t="inlineStr">
        <is>
          <t>Daily</t>
        </is>
      </c>
      <c r="E14" s="8">
        <f>A14&amp;"_"&amp;B14</f>
        <v/>
      </c>
      <c r="F14" s="8">
        <f>IF(AND(A14&lt;&gt;"",B14&lt;&gt;"",COUNTIFS($E$11:$E$16,E14)=1,ISNUMBER(C14),C14&gt;=0,OR(D14="Daily",D14="Front-loaded")),"OK","CHECK POLICY RULE")</f>
        <v/>
      </c>
      <c r="L14" s="10">
        <f>IF('Employees'!A4="","",'Employees'!A4)</f>
        <v/>
      </c>
    </row>
    <row r="15">
      <c r="A15" s="9" t="inlineStr">
        <is>
          <t>Enhanced</t>
        </is>
      </c>
      <c r="B15" s="9" t="inlineStr">
        <is>
          <t>Sick</t>
        </is>
      </c>
      <c r="C15" s="5" t="n">
        <v>5</v>
      </c>
      <c r="D15" s="2" t="inlineStr">
        <is>
          <t>Front-loaded</t>
        </is>
      </c>
      <c r="E15" s="8">
        <f>A15&amp;"_"&amp;B15</f>
        <v/>
      </c>
      <c r="F15" s="8">
        <f>IF(AND(A15&lt;&gt;"",B15&lt;&gt;"",COUNTIFS($E$11:$E$16,E15)=1,ISNUMBER(C15),C15&gt;=0,OR(D15="Daily",D15="Front-loaded")),"OK","CHECK POLICY RULE")</f>
        <v/>
      </c>
      <c r="L15" s="10">
        <f>IF('Employees'!A5="","",'Employees'!A5)</f>
        <v/>
      </c>
    </row>
    <row r="16">
      <c r="A16" s="9" t="inlineStr">
        <is>
          <t>Enhanced</t>
        </is>
      </c>
      <c r="B16" s="9" t="inlineStr">
        <is>
          <t>Personal</t>
        </is>
      </c>
      <c r="C16" s="5" t="n">
        <v>2</v>
      </c>
      <c r="D16" s="2" t="inlineStr">
        <is>
          <t>Front-loaded</t>
        </is>
      </c>
      <c r="E16" s="8">
        <f>A16&amp;"_"&amp;B16</f>
        <v/>
      </c>
      <c r="F16" s="8">
        <f>IF(AND(A16&lt;&gt;"",B16&lt;&gt;"",COUNTIFS($E$11:$E$16,E16)=1,ISNUMBER(C16),C16&gt;=0,OR(D16="Daily",D16="Front-loaded")),"OK","CHECK POLICY RULE")</f>
        <v/>
      </c>
      <c r="L16" s="10">
        <f>IF('Employees'!A6="","",'Employees'!A6)</f>
        <v/>
      </c>
    </row>
    <row r="17">
      <c r="L17" s="10">
        <f>IF('Employees'!A7="","",'Employees'!A7)</f>
        <v/>
      </c>
    </row>
    <row r="18">
      <c r="L18" s="10">
        <f>IF('Employees'!A8="","",'Employees'!A8)</f>
        <v/>
      </c>
    </row>
    <row r="19">
      <c r="L19" s="10">
        <f>IF('Employees'!A9="","",'Employees'!A9)</f>
        <v/>
      </c>
    </row>
    <row r="20">
      <c r="L20" s="10">
        <f>IF('Employees'!A10="","",'Employees'!A10)</f>
        <v/>
      </c>
    </row>
    <row r="21">
      <c r="L21" s="10">
        <f>IF('Employees'!A11="","",'Employees'!A11)</f>
        <v/>
      </c>
    </row>
    <row r="22">
      <c r="L22" s="10">
        <f>IF('Employees'!A12="","",'Employees'!A12)</f>
        <v/>
      </c>
    </row>
    <row r="23">
      <c r="L23" s="10">
        <f>IF('Employees'!A13="","",'Employees'!A13)</f>
        <v/>
      </c>
    </row>
    <row r="24">
      <c r="L24" s="10">
        <f>IF('Employees'!A14="","",'Employees'!A14)</f>
        <v/>
      </c>
    </row>
    <row r="25">
      <c r="L25" s="10">
        <f>IF('Employees'!A15="","",'Employees'!A15)</f>
        <v/>
      </c>
    </row>
    <row r="26">
      <c r="L26" s="10">
        <f>IF('Employees'!A16="","",'Employees'!A16)</f>
        <v/>
      </c>
    </row>
    <row r="27">
      <c r="L27" s="10">
        <f>IF('Employees'!A17="","",'Employees'!A17)</f>
        <v/>
      </c>
    </row>
    <row r="28">
      <c r="L28" s="10">
        <f>IF('Employees'!A18="","",'Employees'!A18)</f>
        <v/>
      </c>
    </row>
    <row r="29">
      <c r="L29" s="10">
        <f>IF('Employees'!A19="","",'Employees'!A19)</f>
        <v/>
      </c>
    </row>
    <row r="30">
      <c r="L30" s="10">
        <f>IF('Employees'!A20="","",'Employees'!A20)</f>
        <v/>
      </c>
    </row>
    <row r="31">
      <c r="L31" s="10">
        <f>IF('Employees'!A21="","",'Employees'!A21)</f>
        <v/>
      </c>
    </row>
    <row r="32">
      <c r="L32" s="10">
        <f>IF('Employees'!A22="","",'Employees'!A22)</f>
        <v/>
      </c>
    </row>
    <row r="33">
      <c r="L33" s="10">
        <f>IF('Employees'!A23="","",'Employees'!A23)</f>
        <v/>
      </c>
    </row>
    <row r="34">
      <c r="L34" s="10">
        <f>IF('Employees'!A24="","",'Employees'!A24)</f>
        <v/>
      </c>
    </row>
    <row r="35">
      <c r="L35" s="10">
        <f>IF('Employees'!A25="","",'Employees'!A25)</f>
        <v/>
      </c>
    </row>
    <row r="36">
      <c r="L36" s="10">
        <f>IF('Employees'!A26="","",'Employees'!A26)</f>
        <v/>
      </c>
    </row>
    <row r="37">
      <c r="L37" s="10">
        <f>IF('Employees'!A27="","",'Employees'!A27)</f>
        <v/>
      </c>
    </row>
    <row r="38">
      <c r="L38" s="10">
        <f>IF('Employees'!A28="","",'Employees'!A28)</f>
        <v/>
      </c>
    </row>
    <row r="39">
      <c r="L39" s="10">
        <f>IF('Employees'!A29="","",'Employees'!A29)</f>
        <v/>
      </c>
    </row>
    <row r="40">
      <c r="L40" s="10">
        <f>IF('Employees'!A30="","",'Employees'!A30)</f>
        <v/>
      </c>
    </row>
    <row r="41">
      <c r="L41" s="10">
        <f>IF('Employees'!A31="","",'Employees'!A31)</f>
        <v/>
      </c>
    </row>
    <row r="42">
      <c r="L42" s="10">
        <f>IF('Employees'!A32="","",'Employees'!A32)</f>
        <v/>
      </c>
    </row>
    <row r="43">
      <c r="L43" s="10">
        <f>IF('Employees'!A33="","",'Employees'!A33)</f>
        <v/>
      </c>
    </row>
    <row r="44">
      <c r="L44" s="10">
        <f>IF('Employees'!A34="","",'Employees'!A34)</f>
        <v/>
      </c>
    </row>
    <row r="45">
      <c r="L45" s="10">
        <f>IF('Employees'!A35="","",'Employees'!A35)</f>
        <v/>
      </c>
    </row>
    <row r="46">
      <c r="L46" s="10">
        <f>IF('Employees'!A36="","",'Employees'!A36)</f>
        <v/>
      </c>
    </row>
    <row r="47">
      <c r="L47" s="10">
        <f>IF('Employees'!A37="","",'Employees'!A37)</f>
        <v/>
      </c>
    </row>
    <row r="48">
      <c r="L48" s="10">
        <f>IF('Employees'!A38="","",'Employees'!A38)</f>
        <v/>
      </c>
    </row>
    <row r="49">
      <c r="L49" s="10">
        <f>IF('Employees'!A39="","",'Employees'!A39)</f>
        <v/>
      </c>
    </row>
    <row r="50">
      <c r="L50" s="10">
        <f>IF('Employees'!A40="","",'Employees'!A40)</f>
        <v/>
      </c>
    </row>
    <row r="51">
      <c r="L51" s="10">
        <f>IF('Employees'!A41="","",'Employees'!A41)</f>
        <v/>
      </c>
    </row>
    <row r="52">
      <c r="L52" s="10">
        <f>IF('Employees'!A42="","",'Employees'!A42)</f>
        <v/>
      </c>
    </row>
    <row r="53">
      <c r="L53" s="10">
        <f>IF('Employees'!A43="","",'Employees'!A43)</f>
        <v/>
      </c>
    </row>
    <row r="54">
      <c r="L54" s="10">
        <f>IF('Employees'!A44="","",'Employees'!A44)</f>
        <v/>
      </c>
    </row>
    <row r="55">
      <c r="L55" s="10">
        <f>IF('Employees'!A45="","",'Employees'!A45)</f>
        <v/>
      </c>
    </row>
    <row r="56">
      <c r="L56" s="10">
        <f>IF('Employees'!A46="","",'Employees'!A46)</f>
        <v/>
      </c>
    </row>
    <row r="57">
      <c r="L57" s="10">
        <f>IF('Employees'!A47="","",'Employees'!A47)</f>
        <v/>
      </c>
    </row>
    <row r="58">
      <c r="L58" s="10">
        <f>IF('Employees'!A48="","",'Employees'!A48)</f>
        <v/>
      </c>
    </row>
    <row r="59">
      <c r="L59" s="10">
        <f>IF('Employees'!A49="","",'Employees'!A49)</f>
        <v/>
      </c>
    </row>
    <row r="60">
      <c r="L60" s="10">
        <f>IF('Employees'!A50="","",'Employees'!A50)</f>
        <v/>
      </c>
    </row>
    <row r="61">
      <c r="L61" s="10">
        <f>IF('Employees'!A51="","",'Employees'!A51)</f>
        <v/>
      </c>
    </row>
    <row r="62">
      <c r="L62" s="10">
        <f>IF('Employees'!A52="","",'Employees'!A52)</f>
        <v/>
      </c>
    </row>
    <row r="63">
      <c r="L63" s="10">
        <f>IF('Employees'!A53="","",'Employees'!A53)</f>
        <v/>
      </c>
    </row>
    <row r="64">
      <c r="L64" s="10">
        <f>IF('Employees'!A54="","",'Employees'!A54)</f>
        <v/>
      </c>
    </row>
    <row r="65">
      <c r="L65" s="10">
        <f>IF('Employees'!A55="","",'Employees'!A55)</f>
        <v/>
      </c>
    </row>
    <row r="66">
      <c r="L66" s="10">
        <f>IF('Employees'!A56="","",'Employees'!A56)</f>
        <v/>
      </c>
    </row>
    <row r="67">
      <c r="L67" s="10">
        <f>IF('Employees'!A57="","",'Employees'!A57)</f>
        <v/>
      </c>
    </row>
    <row r="68">
      <c r="L68" s="10">
        <f>IF('Employees'!A58="","",'Employees'!A58)</f>
        <v/>
      </c>
    </row>
    <row r="69">
      <c r="L69" s="10">
        <f>IF('Employees'!A59="","",'Employees'!A59)</f>
        <v/>
      </c>
    </row>
    <row r="70">
      <c r="L70" s="10">
        <f>IF('Employees'!A60="","",'Employees'!A60)</f>
        <v/>
      </c>
    </row>
    <row r="71">
      <c r="L71" s="10">
        <f>IF('Employees'!A61="","",'Employees'!A61)</f>
        <v/>
      </c>
    </row>
    <row r="72">
      <c r="L72" s="10">
        <f>IF('Employees'!A62="","",'Employees'!A62)</f>
        <v/>
      </c>
    </row>
    <row r="73">
      <c r="L73" s="10">
        <f>IF('Employees'!A63="","",'Employees'!A63)</f>
        <v/>
      </c>
    </row>
    <row r="74">
      <c r="L74" s="10">
        <f>IF('Employees'!A64="","",'Employees'!A64)</f>
        <v/>
      </c>
    </row>
    <row r="75">
      <c r="L75" s="10">
        <f>IF('Employees'!A65="","",'Employees'!A65)</f>
        <v/>
      </c>
    </row>
    <row r="76">
      <c r="L76" s="10">
        <f>IF('Employees'!A66="","",'Employees'!A66)</f>
        <v/>
      </c>
    </row>
    <row r="77">
      <c r="L77" s="10">
        <f>IF('Employees'!A67="","",'Employees'!A67)</f>
        <v/>
      </c>
    </row>
    <row r="78">
      <c r="L78" s="10">
        <f>IF('Employees'!A68="","",'Employees'!A68)</f>
        <v/>
      </c>
    </row>
    <row r="79">
      <c r="L79" s="10">
        <f>IF('Employees'!A69="","",'Employees'!A69)</f>
        <v/>
      </c>
    </row>
    <row r="80">
      <c r="L80" s="10">
        <f>IF('Employees'!A70="","",'Employees'!A70)</f>
        <v/>
      </c>
    </row>
    <row r="81">
      <c r="L81" s="10">
        <f>IF('Employees'!A71="","",'Employees'!A71)</f>
        <v/>
      </c>
    </row>
    <row r="82">
      <c r="L82" s="10">
        <f>IF('Employees'!A72="","",'Employees'!A72)</f>
        <v/>
      </c>
    </row>
    <row r="83">
      <c r="L83" s="10">
        <f>IF('Employees'!A73="","",'Employees'!A73)</f>
        <v/>
      </c>
    </row>
    <row r="84">
      <c r="L84" s="10">
        <f>IF('Employees'!A74="","",'Employees'!A74)</f>
        <v/>
      </c>
    </row>
    <row r="85">
      <c r="L85" s="10">
        <f>IF('Employees'!A75="","",'Employees'!A75)</f>
        <v/>
      </c>
    </row>
    <row r="86">
      <c r="L86" s="10">
        <f>IF('Employees'!A76="","",'Employees'!A76)</f>
        <v/>
      </c>
    </row>
    <row r="87">
      <c r="L87" s="10">
        <f>IF('Employees'!A77="","",'Employees'!A77)</f>
        <v/>
      </c>
    </row>
    <row r="88">
      <c r="L88" s="10">
        <f>IF('Employees'!A78="","",'Employees'!A78)</f>
        <v/>
      </c>
    </row>
    <row r="89">
      <c r="L89" s="10">
        <f>IF('Employees'!A79="","",'Employees'!A79)</f>
        <v/>
      </c>
    </row>
    <row r="90">
      <c r="L90" s="10">
        <f>IF('Employees'!A80="","",'Employees'!A80)</f>
        <v/>
      </c>
    </row>
    <row r="91">
      <c r="L91" s="10">
        <f>IF('Employees'!A81="","",'Employees'!A81)</f>
        <v/>
      </c>
    </row>
    <row r="92">
      <c r="L92" s="10">
        <f>IF('Employees'!A82="","",'Employees'!A82)</f>
        <v/>
      </c>
    </row>
    <row r="93">
      <c r="L93" s="10">
        <f>IF('Employees'!A83="","",'Employees'!A83)</f>
        <v/>
      </c>
    </row>
    <row r="94">
      <c r="L94" s="10">
        <f>IF('Employees'!A84="","",'Employees'!A84)</f>
        <v/>
      </c>
    </row>
    <row r="95">
      <c r="L95" s="10">
        <f>IF('Employees'!A85="","",'Employees'!A85)</f>
        <v/>
      </c>
    </row>
    <row r="96">
      <c r="L96" s="10">
        <f>IF('Employees'!A86="","",'Employees'!A86)</f>
        <v/>
      </c>
    </row>
    <row r="97">
      <c r="L97" s="10">
        <f>IF('Employees'!A87="","",'Employees'!A87)</f>
        <v/>
      </c>
    </row>
    <row r="98">
      <c r="L98" s="10">
        <f>IF('Employees'!A88="","",'Employees'!A88)</f>
        <v/>
      </c>
    </row>
    <row r="99">
      <c r="L99" s="10">
        <f>IF('Employees'!A89="","",'Employees'!A89)</f>
        <v/>
      </c>
    </row>
    <row r="100">
      <c r="L100" s="10">
        <f>IF('Employees'!A90="","",'Employees'!A90)</f>
        <v/>
      </c>
    </row>
    <row r="101">
      <c r="L101" s="10">
        <f>IF('Employees'!A91="","",'Employees'!A91)</f>
        <v/>
      </c>
    </row>
    <row r="102">
      <c r="L102" s="10">
        <f>IF('Employees'!A92="","",'Employees'!A92)</f>
        <v/>
      </c>
    </row>
    <row r="103">
      <c r="L103" s="10">
        <f>IF('Employees'!A93="","",'Employees'!A93)</f>
        <v/>
      </c>
    </row>
    <row r="104">
      <c r="L104" s="10">
        <f>IF('Employees'!A94="","",'Employees'!A94)</f>
        <v/>
      </c>
    </row>
    <row r="105">
      <c r="L105" s="10">
        <f>IF('Employees'!A95="","",'Employees'!A95)</f>
        <v/>
      </c>
    </row>
    <row r="106">
      <c r="L106" s="10">
        <f>IF('Employees'!A96="","",'Employees'!A96)</f>
        <v/>
      </c>
    </row>
    <row r="107">
      <c r="L107" s="10">
        <f>IF('Employees'!A97="","",'Employees'!A97)</f>
        <v/>
      </c>
    </row>
    <row r="108">
      <c r="L108" s="10">
        <f>IF('Employees'!A98="","",'Employees'!A98)</f>
        <v/>
      </c>
    </row>
    <row r="109">
      <c r="L109" s="10">
        <f>IF('Employees'!A99="","",'Employees'!A99)</f>
        <v/>
      </c>
    </row>
    <row r="110">
      <c r="L110" s="10">
        <f>IF('Employees'!A100="","",'Employees'!A100)</f>
        <v/>
      </c>
    </row>
    <row r="111">
      <c r="L111" s="10">
        <f>IF('Employees'!A101="","",'Employees'!A101)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10:F16"/>
  <conditionalFormatting sqref="B7">
    <cfRule type="expression" priority="1" dxfId="0" stopIfTrue="1">
      <formula>B7&lt;&gt;"OK"</formula>
    </cfRule>
  </conditionalFormatting>
  <conditionalFormatting sqref="F11:F16">
    <cfRule type="expression" priority="2" dxfId="0" stopIfTrue="1">
      <formula>$F11&lt;&gt;"OK"</formula>
    </cfRule>
  </conditionalFormatting>
  <dataValidations count="6">
    <dataValidation sqref="C11:C16" showDropDown="0" showInputMessage="0" showErrorMessage="1" allowBlank="0" errorTitle="Check this entry" error="Use the allowed values and complete required inputs." type="decimal" errorStyle="stop" operator="between">
      <formula1>0</formula1>
      <formula2>366</formula2>
    </dataValidation>
    <dataValidation sqref="D11:D16" showDropDown="0" showInputMessage="0" showErrorMessage="1" allowBlank="0" errorTitle="Check this entry" error="Use the allowed values and complete required inputs." type="list" errorStyle="stop">
      <formula1>"Daily,Front-loaded"</formula1>
    </dataValidation>
    <dataValidation sqref="B2" showDropDown="0" showInputMessage="0" showErrorMessage="1" allowBlank="0" errorTitle="Check this entry" error="Use the allowed values and complete required inputs." type="custom" errorStyle="stop">
      <formula1>AND(ISNUMBER(B2),B2=DATE(YEAR(B2),1,1))</formula1>
    </dataValidation>
    <dataValidation sqref="B3" showDropDown="0" showInputMessage="0" showErrorMessage="1" allowBlank="0" errorTitle="Check this entry" error="Use the allowed values and complete required inputs." type="date" errorStyle="stop" operator="between">
      <formula1>$B$2</formula1>
      <formula2>$B$5</formula2>
    </dataValidation>
    <dataValidation sqref="B4" showDropDown="0" showInputMessage="0" showErrorMessage="1" allowBlank="0" errorTitle="Check daily hours" error="Enter full-time daily hours greater than zero and at most 24." type="custom" errorStyle="stop">
      <formula1>AND(ISNUMBER(B4),B4&gt;0,B4&lt;=24)</formula1>
    </dataValidation>
    <dataValidation sqref="B6" showDropDown="0" showInputMessage="0" showErrorMessage="1" allowBlank="0" errorTitle="Check this entry" error="Use the allowed values and complete required inputs." type="whole" errorStyle="stop" operator="between">
      <formula1>1</formula1>
      <formula2>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24"/>
  <cols>
    <col width="16" customWidth="1" min="1" max="1"/>
    <col width="24" customWidth="1" min="2" max="2"/>
    <col width="16" customWidth="1" min="3" max="3"/>
    <col width="18" customWidth="1" min="4" max="4"/>
    <col width="12" customWidth="1" min="5" max="5"/>
    <col width="29" customWidth="1" min="6" max="6"/>
    <col width="26" customWidth="1" min="7" max="7"/>
    <col width="28" customWidth="1" min="8" max="8"/>
    <col width="28" customWidth="1" min="9" max="9"/>
  </cols>
  <sheetData>
    <row r="1" ht="42" customHeight="1">
      <c r="A1" s="1" t="inlineStr">
        <is>
          <t>Employee ID</t>
        </is>
      </c>
      <c r="B1" s="1" t="inlineStr">
        <is>
          <t>Name</t>
        </is>
      </c>
      <c r="C1" s="1" t="inlineStr">
        <is>
          <t>Start date</t>
        </is>
      </c>
      <c r="D1" s="1" t="inlineStr">
        <is>
          <t>Policy</t>
        </is>
      </c>
      <c r="E1" s="1" t="inlineStr">
        <is>
          <t>FTE</t>
        </is>
      </c>
      <c r="F1" s="1" t="inlineStr">
        <is>
          <t>Carryover Vacation (hours)</t>
        </is>
      </c>
      <c r="G1" s="1" t="inlineStr">
        <is>
          <t>Carryover Sick (hours)</t>
        </is>
      </c>
      <c r="H1" s="1" t="inlineStr">
        <is>
          <t>Carryover Personal (hours)</t>
        </is>
      </c>
      <c r="I1" s="1" t="inlineStr">
        <is>
          <t>Input check</t>
        </is>
      </c>
    </row>
    <row r="2">
      <c r="A2" s="11" t="inlineStr">
        <is>
          <t>E001</t>
        </is>
      </c>
      <c r="B2" s="2" t="inlineStr">
        <is>
          <t>Maya Chen</t>
        </is>
      </c>
      <c r="C2" s="4" t="n">
        <v>45691</v>
      </c>
      <c r="D2" s="2" t="inlineStr">
        <is>
          <t>Standard</t>
        </is>
      </c>
      <c r="E2" s="5" t="n">
        <v>1</v>
      </c>
      <c r="F2" s="5" t="n">
        <v>8</v>
      </c>
      <c r="G2" s="5" t="n">
        <v>0</v>
      </c>
      <c r="H2" s="5" t="n">
        <v>0</v>
      </c>
      <c r="I2" s="8">
        <f>IF(COUNTA(A2:H2)=0,"",IF(AND(A2&lt;&gt;"",B2&lt;&gt;"",COUNTIFS($A$2:$A$101,A2)=1,ISNUMBER(C2),COUNTIFS('Settings'!$J$11:$J$12,D2)=1,ISNUMBER(E2),E2&gt;0,E2&lt;=1,ISNUMBER(F2),F2&gt;=0,ISNUMBER(G2),G2&gt;=0,ISNUMBER(H2),H2&gt;=0),"OK","CHECK EMPLOYEE INPUTS"))</f>
        <v/>
      </c>
    </row>
    <row r="3">
      <c r="A3" s="11" t="inlineStr">
        <is>
          <t>E002</t>
        </is>
      </c>
      <c r="B3" s="2" t="inlineStr">
        <is>
          <t>Luis Rivera</t>
        </is>
      </c>
      <c r="C3" s="4" t="n">
        <v>46279</v>
      </c>
      <c r="D3" s="2" t="inlineStr">
        <is>
          <t>Enhanced</t>
        </is>
      </c>
      <c r="E3" s="5" t="n">
        <v>1</v>
      </c>
      <c r="F3" s="5" t="n">
        <v>16</v>
      </c>
      <c r="G3" s="5" t="n">
        <v>0</v>
      </c>
      <c r="H3" s="5" t="n">
        <v>0</v>
      </c>
      <c r="I3" s="8">
        <f>IF(COUNTA(A3:H3)=0,"",IF(AND(A3&lt;&gt;"",B3&lt;&gt;"",COUNTIFS($A$2:$A$101,A3)=1,ISNUMBER(C3),COUNTIFS('Settings'!$J$11:$J$12,D3)=1,ISNUMBER(E3),E3&gt;0,E3&lt;=1,ISNUMBER(F3),F3&gt;=0,ISNUMBER(G3),G3&gt;=0,ISNUMBER(H3),H3&gt;=0),"OK","CHECK EMPLOYEE INPUTS"))</f>
        <v/>
      </c>
    </row>
    <row r="4">
      <c r="A4" s="11" t="inlineStr">
        <is>
          <t>E003</t>
        </is>
      </c>
      <c r="B4" s="2" t="inlineStr">
        <is>
          <t>Priya Nair</t>
        </is>
      </c>
      <c r="C4" s="4" t="n">
        <v>46478</v>
      </c>
      <c r="D4" s="2" t="inlineStr">
        <is>
          <t>Standard</t>
        </is>
      </c>
      <c r="E4" s="5" t="n">
        <v>0.5</v>
      </c>
      <c r="F4" s="5" t="n">
        <v>0</v>
      </c>
      <c r="G4" s="5" t="n">
        <v>0</v>
      </c>
      <c r="H4" s="5" t="n">
        <v>0</v>
      </c>
      <c r="I4" s="8">
        <f>IF(COUNTA(A4:H4)=0,"",IF(AND(A4&lt;&gt;"",B4&lt;&gt;"",COUNTIFS($A$2:$A$101,A4)=1,ISNUMBER(C4),COUNTIFS('Settings'!$J$11:$J$12,D4)=1,ISNUMBER(E4),E4&gt;0,E4&lt;=1,ISNUMBER(F4),F4&gt;=0,ISNUMBER(G4),G4&gt;=0,ISNUMBER(H4),H4&gt;=0),"OK","CHECK EMPLOYEE INPUTS"))</f>
        <v/>
      </c>
    </row>
    <row r="5">
      <c r="A5" s="11" t="inlineStr">
        <is>
          <t>E004</t>
        </is>
      </c>
      <c r="B5" s="2" t="inlineStr">
        <is>
          <t>Owen Brooks</t>
        </is>
      </c>
      <c r="C5" s="4" t="n">
        <v>46583</v>
      </c>
      <c r="D5" s="2" t="inlineStr">
        <is>
          <t>Enhanced</t>
        </is>
      </c>
      <c r="E5" s="5" t="n">
        <v>1</v>
      </c>
      <c r="F5" s="5" t="n">
        <v>0</v>
      </c>
      <c r="G5" s="5" t="n">
        <v>0</v>
      </c>
      <c r="H5" s="5" t="n">
        <v>0</v>
      </c>
      <c r="I5" s="8">
        <f>IF(COUNTA(A5:H5)=0,"",IF(AND(A5&lt;&gt;"",B5&lt;&gt;"",COUNTIFS($A$2:$A$101,A5)=1,ISNUMBER(C5),COUNTIFS('Settings'!$J$11:$J$12,D5)=1,ISNUMBER(E5),E5&gt;0,E5&lt;=1,ISNUMBER(F5),F5&gt;=0,ISNUMBER(G5),G5&gt;=0,ISNUMBER(H5),H5&gt;=0),"OK","CHECK EMPLOYEE INPUTS"))</f>
        <v/>
      </c>
    </row>
    <row r="6">
      <c r="A6" s="11" t="inlineStr">
        <is>
          <t>E005</t>
        </is>
      </c>
      <c r="B6" s="2" t="inlineStr">
        <is>
          <t>Tessa Grant</t>
        </is>
      </c>
      <c r="C6" s="4" t="n">
        <v>45964</v>
      </c>
      <c r="D6" s="2" t="inlineStr">
        <is>
          <t>Standard</t>
        </is>
      </c>
      <c r="E6" s="5" t="n">
        <v>0.8</v>
      </c>
      <c r="F6" s="5" t="n">
        <v>4</v>
      </c>
      <c r="G6" s="5" t="n">
        <v>0</v>
      </c>
      <c r="H6" s="5" t="n">
        <v>0</v>
      </c>
      <c r="I6" s="8">
        <f>IF(COUNTA(A6:H6)=0,"",IF(AND(A6&lt;&gt;"",B6&lt;&gt;"",COUNTIFS($A$2:$A$101,A6)=1,ISNUMBER(C6),COUNTIFS('Settings'!$J$11:$J$12,D6)=1,ISNUMBER(E6),E6&gt;0,E6&lt;=1,ISNUMBER(F6),F6&gt;=0,ISNUMBER(G6),G6&gt;=0,ISNUMBER(H6),H6&gt;=0),"OK","CHECK EMPLOYEE INPUTS"))</f>
        <v/>
      </c>
    </row>
    <row r="7">
      <c r="A7" s="11" t="n"/>
      <c r="B7" s="2" t="n"/>
      <c r="C7" s="4" t="n"/>
      <c r="D7" s="2" t="n"/>
      <c r="E7" s="5" t="n"/>
      <c r="F7" s="5" t="n"/>
      <c r="G7" s="5" t="n"/>
      <c r="H7" s="5" t="n"/>
      <c r="I7" s="8">
        <f>IF(COUNTA(A7:H7)=0,"",IF(AND(A7&lt;&gt;"",B7&lt;&gt;"",COUNTIFS($A$2:$A$101,A7)=1,ISNUMBER(C7),COUNTIFS('Settings'!$J$11:$J$12,D7)=1,ISNUMBER(E7),E7&gt;0,E7&lt;=1,ISNUMBER(F7),F7&gt;=0,ISNUMBER(G7),G7&gt;=0,ISNUMBER(H7),H7&gt;=0),"OK","CHECK EMPLOYEE INPUTS"))</f>
        <v/>
      </c>
    </row>
    <row r="8">
      <c r="A8" s="11" t="n"/>
      <c r="B8" s="2" t="n"/>
      <c r="C8" s="4" t="n"/>
      <c r="D8" s="2" t="n"/>
      <c r="E8" s="5" t="n"/>
      <c r="F8" s="5" t="n"/>
      <c r="G8" s="5" t="n"/>
      <c r="H8" s="5" t="n"/>
      <c r="I8" s="8">
        <f>IF(COUNTA(A8:H8)=0,"",IF(AND(A8&lt;&gt;"",B8&lt;&gt;"",COUNTIFS($A$2:$A$101,A8)=1,ISNUMBER(C8),COUNTIFS('Settings'!$J$11:$J$12,D8)=1,ISNUMBER(E8),E8&gt;0,E8&lt;=1,ISNUMBER(F8),F8&gt;=0,ISNUMBER(G8),G8&gt;=0,ISNUMBER(H8),H8&gt;=0),"OK","CHECK EMPLOYEE INPUTS"))</f>
        <v/>
      </c>
    </row>
    <row r="9">
      <c r="A9" s="11" t="n"/>
      <c r="B9" s="2" t="n"/>
      <c r="C9" s="4" t="n"/>
      <c r="D9" s="2" t="n"/>
      <c r="E9" s="5" t="n"/>
      <c r="F9" s="5" t="n"/>
      <c r="G9" s="5" t="n"/>
      <c r="H9" s="5" t="n"/>
      <c r="I9" s="8">
        <f>IF(COUNTA(A9:H9)=0,"",IF(AND(A9&lt;&gt;"",B9&lt;&gt;"",COUNTIFS($A$2:$A$101,A9)=1,ISNUMBER(C9),COUNTIFS('Settings'!$J$11:$J$12,D9)=1,ISNUMBER(E9),E9&gt;0,E9&lt;=1,ISNUMBER(F9),F9&gt;=0,ISNUMBER(G9),G9&gt;=0,ISNUMBER(H9),H9&gt;=0),"OK","CHECK EMPLOYEE INPUTS"))</f>
        <v/>
      </c>
    </row>
    <row r="10">
      <c r="A10" s="11" t="n"/>
      <c r="B10" s="2" t="n"/>
      <c r="C10" s="4" t="n"/>
      <c r="D10" s="2" t="n"/>
      <c r="E10" s="5" t="n"/>
      <c r="F10" s="5" t="n"/>
      <c r="G10" s="5" t="n"/>
      <c r="H10" s="5" t="n"/>
      <c r="I10" s="8">
        <f>IF(COUNTA(A10:H10)=0,"",IF(AND(A10&lt;&gt;"",B10&lt;&gt;"",COUNTIFS($A$2:$A$101,A10)=1,ISNUMBER(C10),COUNTIFS('Settings'!$J$11:$J$12,D10)=1,ISNUMBER(E10),E10&gt;0,E10&lt;=1,ISNUMBER(F10),F10&gt;=0,ISNUMBER(G10),G10&gt;=0,ISNUMBER(H10),H10&gt;=0),"OK","CHECK EMPLOYEE INPUTS"))</f>
        <v/>
      </c>
    </row>
    <row r="11">
      <c r="A11" s="11" t="n"/>
      <c r="B11" s="2" t="n"/>
      <c r="C11" s="4" t="n"/>
      <c r="D11" s="2" t="n"/>
      <c r="E11" s="5" t="n"/>
      <c r="F11" s="5" t="n"/>
      <c r="G11" s="5" t="n"/>
      <c r="H11" s="5" t="n"/>
      <c r="I11" s="8">
        <f>IF(COUNTA(A11:H11)=0,"",IF(AND(A11&lt;&gt;"",B11&lt;&gt;"",COUNTIFS($A$2:$A$101,A11)=1,ISNUMBER(C11),COUNTIFS('Settings'!$J$11:$J$12,D11)=1,ISNUMBER(E11),E11&gt;0,E11&lt;=1,ISNUMBER(F11),F11&gt;=0,ISNUMBER(G11),G11&gt;=0,ISNUMBER(H11),H11&gt;=0),"OK","CHECK EMPLOYEE INPUTS"))</f>
        <v/>
      </c>
    </row>
    <row r="12">
      <c r="A12" s="11" t="n"/>
      <c r="B12" s="2" t="n"/>
      <c r="C12" s="4" t="n"/>
      <c r="D12" s="2" t="n"/>
      <c r="E12" s="5" t="n"/>
      <c r="F12" s="5" t="n"/>
      <c r="G12" s="5" t="n"/>
      <c r="H12" s="5" t="n"/>
      <c r="I12" s="8">
        <f>IF(COUNTA(A12:H12)=0,"",IF(AND(A12&lt;&gt;"",B12&lt;&gt;"",COUNTIFS($A$2:$A$101,A12)=1,ISNUMBER(C12),COUNTIFS('Settings'!$J$11:$J$12,D12)=1,ISNUMBER(E12),E12&gt;0,E12&lt;=1,ISNUMBER(F12),F12&gt;=0,ISNUMBER(G12),G12&gt;=0,ISNUMBER(H12),H12&gt;=0),"OK","CHECK EMPLOYEE INPUTS"))</f>
        <v/>
      </c>
    </row>
    <row r="13">
      <c r="A13" s="11" t="n"/>
      <c r="B13" s="2" t="n"/>
      <c r="C13" s="4" t="n"/>
      <c r="D13" s="2" t="n"/>
      <c r="E13" s="5" t="n"/>
      <c r="F13" s="5" t="n"/>
      <c r="G13" s="5" t="n"/>
      <c r="H13" s="5" t="n"/>
      <c r="I13" s="8">
        <f>IF(COUNTA(A13:H13)=0,"",IF(AND(A13&lt;&gt;"",B13&lt;&gt;"",COUNTIFS($A$2:$A$101,A13)=1,ISNUMBER(C13),COUNTIFS('Settings'!$J$11:$J$12,D13)=1,ISNUMBER(E13),E13&gt;0,E13&lt;=1,ISNUMBER(F13),F13&gt;=0,ISNUMBER(G13),G13&gt;=0,ISNUMBER(H13),H13&gt;=0),"OK","CHECK EMPLOYEE INPUTS"))</f>
        <v/>
      </c>
    </row>
    <row r="14">
      <c r="A14" s="11" t="n"/>
      <c r="B14" s="2" t="n"/>
      <c r="C14" s="4" t="n"/>
      <c r="D14" s="2" t="n"/>
      <c r="E14" s="5" t="n"/>
      <c r="F14" s="5" t="n"/>
      <c r="G14" s="5" t="n"/>
      <c r="H14" s="5" t="n"/>
      <c r="I14" s="8">
        <f>IF(COUNTA(A14:H14)=0,"",IF(AND(A14&lt;&gt;"",B14&lt;&gt;"",COUNTIFS($A$2:$A$101,A14)=1,ISNUMBER(C14),COUNTIFS('Settings'!$J$11:$J$12,D14)=1,ISNUMBER(E14),E14&gt;0,E14&lt;=1,ISNUMBER(F14),F14&gt;=0,ISNUMBER(G14),G14&gt;=0,ISNUMBER(H14),H14&gt;=0),"OK","CHECK EMPLOYEE INPUTS"))</f>
        <v/>
      </c>
    </row>
    <row r="15">
      <c r="A15" s="11" t="n"/>
      <c r="B15" s="2" t="n"/>
      <c r="C15" s="4" t="n"/>
      <c r="D15" s="2" t="n"/>
      <c r="E15" s="5" t="n"/>
      <c r="F15" s="5" t="n"/>
      <c r="G15" s="5" t="n"/>
      <c r="H15" s="5" t="n"/>
      <c r="I15" s="8">
        <f>IF(COUNTA(A15:H15)=0,"",IF(AND(A15&lt;&gt;"",B15&lt;&gt;"",COUNTIFS($A$2:$A$101,A15)=1,ISNUMBER(C15),COUNTIFS('Settings'!$J$11:$J$12,D15)=1,ISNUMBER(E15),E15&gt;0,E15&lt;=1,ISNUMBER(F15),F15&gt;=0,ISNUMBER(G15),G15&gt;=0,ISNUMBER(H15),H15&gt;=0),"OK","CHECK EMPLOYEE INPUTS"))</f>
        <v/>
      </c>
    </row>
    <row r="16">
      <c r="A16" s="11" t="n"/>
      <c r="B16" s="2" t="n"/>
      <c r="C16" s="4" t="n"/>
      <c r="D16" s="2" t="n"/>
      <c r="E16" s="5" t="n"/>
      <c r="F16" s="5" t="n"/>
      <c r="G16" s="5" t="n"/>
      <c r="H16" s="5" t="n"/>
      <c r="I16" s="8">
        <f>IF(COUNTA(A16:H16)=0,"",IF(AND(A16&lt;&gt;"",B16&lt;&gt;"",COUNTIFS($A$2:$A$101,A16)=1,ISNUMBER(C16),COUNTIFS('Settings'!$J$11:$J$12,D16)=1,ISNUMBER(E16),E16&gt;0,E16&lt;=1,ISNUMBER(F16),F16&gt;=0,ISNUMBER(G16),G16&gt;=0,ISNUMBER(H16),H16&gt;=0),"OK","CHECK EMPLOYEE INPUTS"))</f>
        <v/>
      </c>
    </row>
    <row r="17">
      <c r="A17" s="11" t="n"/>
      <c r="B17" s="2" t="n"/>
      <c r="C17" s="4" t="n"/>
      <c r="D17" s="2" t="n"/>
      <c r="E17" s="5" t="n"/>
      <c r="F17" s="5" t="n"/>
      <c r="G17" s="5" t="n"/>
      <c r="H17" s="5" t="n"/>
      <c r="I17" s="8">
        <f>IF(COUNTA(A17:H17)=0,"",IF(AND(A17&lt;&gt;"",B17&lt;&gt;"",COUNTIFS($A$2:$A$101,A17)=1,ISNUMBER(C17),COUNTIFS('Settings'!$J$11:$J$12,D17)=1,ISNUMBER(E17),E17&gt;0,E17&lt;=1,ISNUMBER(F17),F17&gt;=0,ISNUMBER(G17),G17&gt;=0,ISNUMBER(H17),H17&gt;=0),"OK","CHECK EMPLOYEE INPUTS"))</f>
        <v/>
      </c>
    </row>
    <row r="18">
      <c r="A18" s="11" t="n"/>
      <c r="B18" s="2" t="n"/>
      <c r="C18" s="4" t="n"/>
      <c r="D18" s="2" t="n"/>
      <c r="E18" s="5" t="n"/>
      <c r="F18" s="5" t="n"/>
      <c r="G18" s="5" t="n"/>
      <c r="H18" s="5" t="n"/>
      <c r="I18" s="8">
        <f>IF(COUNTA(A18:H18)=0,"",IF(AND(A18&lt;&gt;"",B18&lt;&gt;"",COUNTIFS($A$2:$A$101,A18)=1,ISNUMBER(C18),COUNTIFS('Settings'!$J$11:$J$12,D18)=1,ISNUMBER(E18),E18&gt;0,E18&lt;=1,ISNUMBER(F18),F18&gt;=0,ISNUMBER(G18),G18&gt;=0,ISNUMBER(H18),H18&gt;=0),"OK","CHECK EMPLOYEE INPUTS"))</f>
        <v/>
      </c>
    </row>
    <row r="19">
      <c r="A19" s="11" t="n"/>
      <c r="B19" s="2" t="n"/>
      <c r="C19" s="4" t="n"/>
      <c r="D19" s="2" t="n"/>
      <c r="E19" s="5" t="n"/>
      <c r="F19" s="5" t="n"/>
      <c r="G19" s="5" t="n"/>
      <c r="H19" s="5" t="n"/>
      <c r="I19" s="8">
        <f>IF(COUNTA(A19:H19)=0,"",IF(AND(A19&lt;&gt;"",B19&lt;&gt;"",COUNTIFS($A$2:$A$101,A19)=1,ISNUMBER(C19),COUNTIFS('Settings'!$J$11:$J$12,D19)=1,ISNUMBER(E19),E19&gt;0,E19&lt;=1,ISNUMBER(F19),F19&gt;=0,ISNUMBER(G19),G19&gt;=0,ISNUMBER(H19),H19&gt;=0),"OK","CHECK EMPLOYEE INPUTS"))</f>
        <v/>
      </c>
    </row>
    <row r="20">
      <c r="A20" s="11" t="n"/>
      <c r="B20" s="2" t="n"/>
      <c r="C20" s="4" t="n"/>
      <c r="D20" s="2" t="n"/>
      <c r="E20" s="5" t="n"/>
      <c r="F20" s="5" t="n"/>
      <c r="G20" s="5" t="n"/>
      <c r="H20" s="5" t="n"/>
      <c r="I20" s="8">
        <f>IF(COUNTA(A20:H20)=0,"",IF(AND(A20&lt;&gt;"",B20&lt;&gt;"",COUNTIFS($A$2:$A$101,A20)=1,ISNUMBER(C20),COUNTIFS('Settings'!$J$11:$J$12,D20)=1,ISNUMBER(E20),E20&gt;0,E20&lt;=1,ISNUMBER(F20),F20&gt;=0,ISNUMBER(G20),G20&gt;=0,ISNUMBER(H20),H20&gt;=0),"OK","CHECK EMPLOYEE INPUTS"))</f>
        <v/>
      </c>
    </row>
    <row r="21">
      <c r="A21" s="11" t="n"/>
      <c r="B21" s="2" t="n"/>
      <c r="C21" s="4" t="n"/>
      <c r="D21" s="2" t="n"/>
      <c r="E21" s="5" t="n"/>
      <c r="F21" s="5" t="n"/>
      <c r="G21" s="5" t="n"/>
      <c r="H21" s="5" t="n"/>
      <c r="I21" s="8">
        <f>IF(COUNTA(A21:H21)=0,"",IF(AND(A21&lt;&gt;"",B21&lt;&gt;"",COUNTIFS($A$2:$A$101,A21)=1,ISNUMBER(C21),COUNTIFS('Settings'!$J$11:$J$12,D21)=1,ISNUMBER(E21),E21&gt;0,E21&lt;=1,ISNUMBER(F21),F21&gt;=0,ISNUMBER(G21),G21&gt;=0,ISNUMBER(H21),H21&gt;=0),"OK","CHECK EMPLOYEE INPUTS"))</f>
        <v/>
      </c>
    </row>
    <row r="22">
      <c r="A22" s="11" t="n"/>
      <c r="B22" s="2" t="n"/>
      <c r="C22" s="4" t="n"/>
      <c r="D22" s="2" t="n"/>
      <c r="E22" s="5" t="n"/>
      <c r="F22" s="5" t="n"/>
      <c r="G22" s="5" t="n"/>
      <c r="H22" s="5" t="n"/>
      <c r="I22" s="8">
        <f>IF(COUNTA(A22:H22)=0,"",IF(AND(A22&lt;&gt;"",B22&lt;&gt;"",COUNTIFS($A$2:$A$101,A22)=1,ISNUMBER(C22),COUNTIFS('Settings'!$J$11:$J$12,D22)=1,ISNUMBER(E22),E22&gt;0,E22&lt;=1,ISNUMBER(F22),F22&gt;=0,ISNUMBER(G22),G22&gt;=0,ISNUMBER(H22),H22&gt;=0),"OK","CHECK EMPLOYEE INPUTS"))</f>
        <v/>
      </c>
    </row>
    <row r="23">
      <c r="A23" s="11" t="n"/>
      <c r="B23" s="2" t="n"/>
      <c r="C23" s="4" t="n"/>
      <c r="D23" s="2" t="n"/>
      <c r="E23" s="5" t="n"/>
      <c r="F23" s="5" t="n"/>
      <c r="G23" s="5" t="n"/>
      <c r="H23" s="5" t="n"/>
      <c r="I23" s="8">
        <f>IF(COUNTA(A23:H23)=0,"",IF(AND(A23&lt;&gt;"",B23&lt;&gt;"",COUNTIFS($A$2:$A$101,A23)=1,ISNUMBER(C23),COUNTIFS('Settings'!$J$11:$J$12,D23)=1,ISNUMBER(E23),E23&gt;0,E23&lt;=1,ISNUMBER(F23),F23&gt;=0,ISNUMBER(G23),G23&gt;=0,ISNUMBER(H23),H23&gt;=0),"OK","CHECK EMPLOYEE INPUTS"))</f>
        <v/>
      </c>
    </row>
    <row r="24">
      <c r="A24" s="11" t="n"/>
      <c r="B24" s="2" t="n"/>
      <c r="C24" s="4" t="n"/>
      <c r="D24" s="2" t="n"/>
      <c r="E24" s="5" t="n"/>
      <c r="F24" s="5" t="n"/>
      <c r="G24" s="5" t="n"/>
      <c r="H24" s="5" t="n"/>
      <c r="I24" s="8">
        <f>IF(COUNTA(A24:H24)=0,"",IF(AND(A24&lt;&gt;"",B24&lt;&gt;"",COUNTIFS($A$2:$A$101,A24)=1,ISNUMBER(C24),COUNTIFS('Settings'!$J$11:$J$12,D24)=1,ISNUMBER(E24),E24&gt;0,E24&lt;=1,ISNUMBER(F24),F24&gt;=0,ISNUMBER(G24),G24&gt;=0,ISNUMBER(H24),H24&gt;=0),"OK","CHECK EMPLOYEE INPUTS"))</f>
        <v/>
      </c>
    </row>
    <row r="25">
      <c r="A25" s="11" t="n"/>
      <c r="B25" s="2" t="n"/>
      <c r="C25" s="4" t="n"/>
      <c r="D25" s="2" t="n"/>
      <c r="E25" s="5" t="n"/>
      <c r="F25" s="5" t="n"/>
      <c r="G25" s="5" t="n"/>
      <c r="H25" s="5" t="n"/>
      <c r="I25" s="8">
        <f>IF(COUNTA(A25:H25)=0,"",IF(AND(A25&lt;&gt;"",B25&lt;&gt;"",COUNTIFS($A$2:$A$101,A25)=1,ISNUMBER(C25),COUNTIFS('Settings'!$J$11:$J$12,D25)=1,ISNUMBER(E25),E25&gt;0,E25&lt;=1,ISNUMBER(F25),F25&gt;=0,ISNUMBER(G25),G25&gt;=0,ISNUMBER(H25),H25&gt;=0),"OK","CHECK EMPLOYEE INPUTS"))</f>
        <v/>
      </c>
    </row>
    <row r="26">
      <c r="A26" s="11" t="n"/>
      <c r="B26" s="2" t="n"/>
      <c r="C26" s="4" t="n"/>
      <c r="D26" s="2" t="n"/>
      <c r="E26" s="5" t="n"/>
      <c r="F26" s="5" t="n"/>
      <c r="G26" s="5" t="n"/>
      <c r="H26" s="5" t="n"/>
      <c r="I26" s="8">
        <f>IF(COUNTA(A26:H26)=0,"",IF(AND(A26&lt;&gt;"",B26&lt;&gt;"",COUNTIFS($A$2:$A$101,A26)=1,ISNUMBER(C26),COUNTIFS('Settings'!$J$11:$J$12,D26)=1,ISNUMBER(E26),E26&gt;0,E26&lt;=1,ISNUMBER(F26),F26&gt;=0,ISNUMBER(G26),G26&gt;=0,ISNUMBER(H26),H26&gt;=0),"OK","CHECK EMPLOYEE INPUTS"))</f>
        <v/>
      </c>
    </row>
    <row r="27">
      <c r="A27" s="11" t="n"/>
      <c r="B27" s="2" t="n"/>
      <c r="C27" s="4" t="n"/>
      <c r="D27" s="2" t="n"/>
      <c r="E27" s="5" t="n"/>
      <c r="F27" s="5" t="n"/>
      <c r="G27" s="5" t="n"/>
      <c r="H27" s="5" t="n"/>
      <c r="I27" s="8">
        <f>IF(COUNTA(A27:H27)=0,"",IF(AND(A27&lt;&gt;"",B27&lt;&gt;"",COUNTIFS($A$2:$A$101,A27)=1,ISNUMBER(C27),COUNTIFS('Settings'!$J$11:$J$12,D27)=1,ISNUMBER(E27),E27&gt;0,E27&lt;=1,ISNUMBER(F27),F27&gt;=0,ISNUMBER(G27),G27&gt;=0,ISNUMBER(H27),H27&gt;=0),"OK","CHECK EMPLOYEE INPUTS"))</f>
        <v/>
      </c>
    </row>
    <row r="28">
      <c r="A28" s="11" t="n"/>
      <c r="B28" s="2" t="n"/>
      <c r="C28" s="4" t="n"/>
      <c r="D28" s="2" t="n"/>
      <c r="E28" s="5" t="n"/>
      <c r="F28" s="5" t="n"/>
      <c r="G28" s="5" t="n"/>
      <c r="H28" s="5" t="n"/>
      <c r="I28" s="8">
        <f>IF(COUNTA(A28:H28)=0,"",IF(AND(A28&lt;&gt;"",B28&lt;&gt;"",COUNTIFS($A$2:$A$101,A28)=1,ISNUMBER(C28),COUNTIFS('Settings'!$J$11:$J$12,D28)=1,ISNUMBER(E28),E28&gt;0,E28&lt;=1,ISNUMBER(F28),F28&gt;=0,ISNUMBER(G28),G28&gt;=0,ISNUMBER(H28),H28&gt;=0),"OK","CHECK EMPLOYEE INPUTS"))</f>
        <v/>
      </c>
    </row>
    <row r="29">
      <c r="A29" s="11" t="n"/>
      <c r="B29" s="2" t="n"/>
      <c r="C29" s="4" t="n"/>
      <c r="D29" s="2" t="n"/>
      <c r="E29" s="5" t="n"/>
      <c r="F29" s="5" t="n"/>
      <c r="G29" s="5" t="n"/>
      <c r="H29" s="5" t="n"/>
      <c r="I29" s="8">
        <f>IF(COUNTA(A29:H29)=0,"",IF(AND(A29&lt;&gt;"",B29&lt;&gt;"",COUNTIFS($A$2:$A$101,A29)=1,ISNUMBER(C29),COUNTIFS('Settings'!$J$11:$J$12,D29)=1,ISNUMBER(E29),E29&gt;0,E29&lt;=1,ISNUMBER(F29),F29&gt;=0,ISNUMBER(G29),G29&gt;=0,ISNUMBER(H29),H29&gt;=0),"OK","CHECK EMPLOYEE INPUTS"))</f>
        <v/>
      </c>
    </row>
    <row r="30">
      <c r="A30" s="11" t="n"/>
      <c r="B30" s="2" t="n"/>
      <c r="C30" s="4" t="n"/>
      <c r="D30" s="2" t="n"/>
      <c r="E30" s="5" t="n"/>
      <c r="F30" s="5" t="n"/>
      <c r="G30" s="5" t="n"/>
      <c r="H30" s="5" t="n"/>
      <c r="I30" s="8">
        <f>IF(COUNTA(A30:H30)=0,"",IF(AND(A30&lt;&gt;"",B30&lt;&gt;"",COUNTIFS($A$2:$A$101,A30)=1,ISNUMBER(C30),COUNTIFS('Settings'!$J$11:$J$12,D30)=1,ISNUMBER(E30),E30&gt;0,E30&lt;=1,ISNUMBER(F30),F30&gt;=0,ISNUMBER(G30),G30&gt;=0,ISNUMBER(H30),H30&gt;=0),"OK","CHECK EMPLOYEE INPUTS"))</f>
        <v/>
      </c>
    </row>
    <row r="31">
      <c r="A31" s="11" t="n"/>
      <c r="B31" s="2" t="n"/>
      <c r="C31" s="4" t="n"/>
      <c r="D31" s="2" t="n"/>
      <c r="E31" s="5" t="n"/>
      <c r="F31" s="5" t="n"/>
      <c r="G31" s="5" t="n"/>
      <c r="H31" s="5" t="n"/>
      <c r="I31" s="8">
        <f>IF(COUNTA(A31:H31)=0,"",IF(AND(A31&lt;&gt;"",B31&lt;&gt;"",COUNTIFS($A$2:$A$101,A31)=1,ISNUMBER(C31),COUNTIFS('Settings'!$J$11:$J$12,D31)=1,ISNUMBER(E31),E31&gt;0,E31&lt;=1,ISNUMBER(F31),F31&gt;=0,ISNUMBER(G31),G31&gt;=0,ISNUMBER(H31),H31&gt;=0),"OK","CHECK EMPLOYEE INPUTS"))</f>
        <v/>
      </c>
    </row>
    <row r="32">
      <c r="A32" s="11" t="n"/>
      <c r="B32" s="2" t="n"/>
      <c r="C32" s="4" t="n"/>
      <c r="D32" s="2" t="n"/>
      <c r="E32" s="5" t="n"/>
      <c r="F32" s="5" t="n"/>
      <c r="G32" s="5" t="n"/>
      <c r="H32" s="5" t="n"/>
      <c r="I32" s="8">
        <f>IF(COUNTA(A32:H32)=0,"",IF(AND(A32&lt;&gt;"",B32&lt;&gt;"",COUNTIFS($A$2:$A$101,A32)=1,ISNUMBER(C32),COUNTIFS('Settings'!$J$11:$J$12,D32)=1,ISNUMBER(E32),E32&gt;0,E32&lt;=1,ISNUMBER(F32),F32&gt;=0,ISNUMBER(G32),G32&gt;=0,ISNUMBER(H32),H32&gt;=0),"OK","CHECK EMPLOYEE INPUTS"))</f>
        <v/>
      </c>
    </row>
    <row r="33">
      <c r="A33" s="11" t="n"/>
      <c r="B33" s="2" t="n"/>
      <c r="C33" s="4" t="n"/>
      <c r="D33" s="2" t="n"/>
      <c r="E33" s="5" t="n"/>
      <c r="F33" s="5" t="n"/>
      <c r="G33" s="5" t="n"/>
      <c r="H33" s="5" t="n"/>
      <c r="I33" s="8">
        <f>IF(COUNTA(A33:H33)=0,"",IF(AND(A33&lt;&gt;"",B33&lt;&gt;"",COUNTIFS($A$2:$A$101,A33)=1,ISNUMBER(C33),COUNTIFS('Settings'!$J$11:$J$12,D33)=1,ISNUMBER(E33),E33&gt;0,E33&lt;=1,ISNUMBER(F33),F33&gt;=0,ISNUMBER(G33),G33&gt;=0,ISNUMBER(H33),H33&gt;=0),"OK","CHECK EMPLOYEE INPUTS"))</f>
        <v/>
      </c>
    </row>
    <row r="34">
      <c r="A34" s="11" t="n"/>
      <c r="B34" s="2" t="n"/>
      <c r="C34" s="4" t="n"/>
      <c r="D34" s="2" t="n"/>
      <c r="E34" s="5" t="n"/>
      <c r="F34" s="5" t="n"/>
      <c r="G34" s="5" t="n"/>
      <c r="H34" s="5" t="n"/>
      <c r="I34" s="8">
        <f>IF(COUNTA(A34:H34)=0,"",IF(AND(A34&lt;&gt;"",B34&lt;&gt;"",COUNTIFS($A$2:$A$101,A34)=1,ISNUMBER(C34),COUNTIFS('Settings'!$J$11:$J$12,D34)=1,ISNUMBER(E34),E34&gt;0,E34&lt;=1,ISNUMBER(F34),F34&gt;=0,ISNUMBER(G34),G34&gt;=0,ISNUMBER(H34),H34&gt;=0),"OK","CHECK EMPLOYEE INPUTS"))</f>
        <v/>
      </c>
    </row>
    <row r="35">
      <c r="A35" s="11" t="n"/>
      <c r="B35" s="2" t="n"/>
      <c r="C35" s="4" t="n"/>
      <c r="D35" s="2" t="n"/>
      <c r="E35" s="5" t="n"/>
      <c r="F35" s="5" t="n"/>
      <c r="G35" s="5" t="n"/>
      <c r="H35" s="5" t="n"/>
      <c r="I35" s="8">
        <f>IF(COUNTA(A35:H35)=0,"",IF(AND(A35&lt;&gt;"",B35&lt;&gt;"",COUNTIFS($A$2:$A$101,A35)=1,ISNUMBER(C35),COUNTIFS('Settings'!$J$11:$J$12,D35)=1,ISNUMBER(E35),E35&gt;0,E35&lt;=1,ISNUMBER(F35),F35&gt;=0,ISNUMBER(G35),G35&gt;=0,ISNUMBER(H35),H35&gt;=0),"OK","CHECK EMPLOYEE INPUTS"))</f>
        <v/>
      </c>
    </row>
    <row r="36">
      <c r="A36" s="11" t="n"/>
      <c r="B36" s="2" t="n"/>
      <c r="C36" s="4" t="n"/>
      <c r="D36" s="2" t="n"/>
      <c r="E36" s="5" t="n"/>
      <c r="F36" s="5" t="n"/>
      <c r="G36" s="5" t="n"/>
      <c r="H36" s="5" t="n"/>
      <c r="I36" s="8">
        <f>IF(COUNTA(A36:H36)=0,"",IF(AND(A36&lt;&gt;"",B36&lt;&gt;"",COUNTIFS($A$2:$A$101,A36)=1,ISNUMBER(C36),COUNTIFS('Settings'!$J$11:$J$12,D36)=1,ISNUMBER(E36),E36&gt;0,E36&lt;=1,ISNUMBER(F36),F36&gt;=0,ISNUMBER(G36),G36&gt;=0,ISNUMBER(H36),H36&gt;=0),"OK","CHECK EMPLOYEE INPUTS"))</f>
        <v/>
      </c>
    </row>
    <row r="37">
      <c r="A37" s="11" t="n"/>
      <c r="B37" s="2" t="n"/>
      <c r="C37" s="4" t="n"/>
      <c r="D37" s="2" t="n"/>
      <c r="E37" s="5" t="n"/>
      <c r="F37" s="5" t="n"/>
      <c r="G37" s="5" t="n"/>
      <c r="H37" s="5" t="n"/>
      <c r="I37" s="8">
        <f>IF(COUNTA(A37:H37)=0,"",IF(AND(A37&lt;&gt;"",B37&lt;&gt;"",COUNTIFS($A$2:$A$101,A37)=1,ISNUMBER(C37),COUNTIFS('Settings'!$J$11:$J$12,D37)=1,ISNUMBER(E37),E37&gt;0,E37&lt;=1,ISNUMBER(F37),F37&gt;=0,ISNUMBER(G37),G37&gt;=0,ISNUMBER(H37),H37&gt;=0),"OK","CHECK EMPLOYEE INPUTS"))</f>
        <v/>
      </c>
    </row>
    <row r="38">
      <c r="A38" s="11" t="n"/>
      <c r="B38" s="2" t="n"/>
      <c r="C38" s="4" t="n"/>
      <c r="D38" s="2" t="n"/>
      <c r="E38" s="5" t="n"/>
      <c r="F38" s="5" t="n"/>
      <c r="G38" s="5" t="n"/>
      <c r="H38" s="5" t="n"/>
      <c r="I38" s="8">
        <f>IF(COUNTA(A38:H38)=0,"",IF(AND(A38&lt;&gt;"",B38&lt;&gt;"",COUNTIFS($A$2:$A$101,A38)=1,ISNUMBER(C38),COUNTIFS('Settings'!$J$11:$J$12,D38)=1,ISNUMBER(E38),E38&gt;0,E38&lt;=1,ISNUMBER(F38),F38&gt;=0,ISNUMBER(G38),G38&gt;=0,ISNUMBER(H38),H38&gt;=0),"OK","CHECK EMPLOYEE INPUTS"))</f>
        <v/>
      </c>
    </row>
    <row r="39">
      <c r="A39" s="11" t="n"/>
      <c r="B39" s="2" t="n"/>
      <c r="C39" s="4" t="n"/>
      <c r="D39" s="2" t="n"/>
      <c r="E39" s="5" t="n"/>
      <c r="F39" s="5" t="n"/>
      <c r="G39" s="5" t="n"/>
      <c r="H39" s="5" t="n"/>
      <c r="I39" s="8">
        <f>IF(COUNTA(A39:H39)=0,"",IF(AND(A39&lt;&gt;"",B39&lt;&gt;"",COUNTIFS($A$2:$A$101,A39)=1,ISNUMBER(C39),COUNTIFS('Settings'!$J$11:$J$12,D39)=1,ISNUMBER(E39),E39&gt;0,E39&lt;=1,ISNUMBER(F39),F39&gt;=0,ISNUMBER(G39),G39&gt;=0,ISNUMBER(H39),H39&gt;=0),"OK","CHECK EMPLOYEE INPUTS"))</f>
        <v/>
      </c>
    </row>
    <row r="40">
      <c r="A40" s="11" t="n"/>
      <c r="B40" s="2" t="n"/>
      <c r="C40" s="4" t="n"/>
      <c r="D40" s="2" t="n"/>
      <c r="E40" s="5" t="n"/>
      <c r="F40" s="5" t="n"/>
      <c r="G40" s="5" t="n"/>
      <c r="H40" s="5" t="n"/>
      <c r="I40" s="8">
        <f>IF(COUNTA(A40:H40)=0,"",IF(AND(A40&lt;&gt;"",B40&lt;&gt;"",COUNTIFS($A$2:$A$101,A40)=1,ISNUMBER(C40),COUNTIFS('Settings'!$J$11:$J$12,D40)=1,ISNUMBER(E40),E40&gt;0,E40&lt;=1,ISNUMBER(F40),F40&gt;=0,ISNUMBER(G40),G40&gt;=0,ISNUMBER(H40),H40&gt;=0),"OK","CHECK EMPLOYEE INPUTS"))</f>
        <v/>
      </c>
    </row>
    <row r="41">
      <c r="A41" s="11" t="n"/>
      <c r="B41" s="2" t="n"/>
      <c r="C41" s="4" t="n"/>
      <c r="D41" s="2" t="n"/>
      <c r="E41" s="5" t="n"/>
      <c r="F41" s="5" t="n"/>
      <c r="G41" s="5" t="n"/>
      <c r="H41" s="5" t="n"/>
      <c r="I41" s="8">
        <f>IF(COUNTA(A41:H41)=0,"",IF(AND(A41&lt;&gt;"",B41&lt;&gt;"",COUNTIFS($A$2:$A$101,A41)=1,ISNUMBER(C41),COUNTIFS('Settings'!$J$11:$J$12,D41)=1,ISNUMBER(E41),E41&gt;0,E41&lt;=1,ISNUMBER(F41),F41&gt;=0,ISNUMBER(G41),G41&gt;=0,ISNUMBER(H41),H41&gt;=0),"OK","CHECK EMPLOYEE INPUTS"))</f>
        <v/>
      </c>
    </row>
    <row r="42">
      <c r="A42" s="11" t="n"/>
      <c r="B42" s="2" t="n"/>
      <c r="C42" s="4" t="n"/>
      <c r="D42" s="2" t="n"/>
      <c r="E42" s="5" t="n"/>
      <c r="F42" s="5" t="n"/>
      <c r="G42" s="5" t="n"/>
      <c r="H42" s="5" t="n"/>
      <c r="I42" s="8">
        <f>IF(COUNTA(A42:H42)=0,"",IF(AND(A42&lt;&gt;"",B42&lt;&gt;"",COUNTIFS($A$2:$A$101,A42)=1,ISNUMBER(C42),COUNTIFS('Settings'!$J$11:$J$12,D42)=1,ISNUMBER(E42),E42&gt;0,E42&lt;=1,ISNUMBER(F42),F42&gt;=0,ISNUMBER(G42),G42&gt;=0,ISNUMBER(H42),H42&gt;=0),"OK","CHECK EMPLOYEE INPUTS"))</f>
        <v/>
      </c>
    </row>
    <row r="43">
      <c r="A43" s="11" t="n"/>
      <c r="B43" s="2" t="n"/>
      <c r="C43" s="4" t="n"/>
      <c r="D43" s="2" t="n"/>
      <c r="E43" s="5" t="n"/>
      <c r="F43" s="5" t="n"/>
      <c r="G43" s="5" t="n"/>
      <c r="H43" s="5" t="n"/>
      <c r="I43" s="8">
        <f>IF(COUNTA(A43:H43)=0,"",IF(AND(A43&lt;&gt;"",B43&lt;&gt;"",COUNTIFS($A$2:$A$101,A43)=1,ISNUMBER(C43),COUNTIFS('Settings'!$J$11:$J$12,D43)=1,ISNUMBER(E43),E43&gt;0,E43&lt;=1,ISNUMBER(F43),F43&gt;=0,ISNUMBER(G43),G43&gt;=0,ISNUMBER(H43),H43&gt;=0),"OK","CHECK EMPLOYEE INPUTS"))</f>
        <v/>
      </c>
    </row>
    <row r="44">
      <c r="A44" s="11" t="n"/>
      <c r="B44" s="2" t="n"/>
      <c r="C44" s="4" t="n"/>
      <c r="D44" s="2" t="n"/>
      <c r="E44" s="5" t="n"/>
      <c r="F44" s="5" t="n"/>
      <c r="G44" s="5" t="n"/>
      <c r="H44" s="5" t="n"/>
      <c r="I44" s="8">
        <f>IF(COUNTA(A44:H44)=0,"",IF(AND(A44&lt;&gt;"",B44&lt;&gt;"",COUNTIFS($A$2:$A$101,A44)=1,ISNUMBER(C44),COUNTIFS('Settings'!$J$11:$J$12,D44)=1,ISNUMBER(E44),E44&gt;0,E44&lt;=1,ISNUMBER(F44),F44&gt;=0,ISNUMBER(G44),G44&gt;=0,ISNUMBER(H44),H44&gt;=0),"OK","CHECK EMPLOYEE INPUTS"))</f>
        <v/>
      </c>
    </row>
    <row r="45">
      <c r="A45" s="11" t="n"/>
      <c r="B45" s="2" t="n"/>
      <c r="C45" s="4" t="n"/>
      <c r="D45" s="2" t="n"/>
      <c r="E45" s="5" t="n"/>
      <c r="F45" s="5" t="n"/>
      <c r="G45" s="5" t="n"/>
      <c r="H45" s="5" t="n"/>
      <c r="I45" s="8">
        <f>IF(COUNTA(A45:H45)=0,"",IF(AND(A45&lt;&gt;"",B45&lt;&gt;"",COUNTIFS($A$2:$A$101,A45)=1,ISNUMBER(C45),COUNTIFS('Settings'!$J$11:$J$12,D45)=1,ISNUMBER(E45),E45&gt;0,E45&lt;=1,ISNUMBER(F45),F45&gt;=0,ISNUMBER(G45),G45&gt;=0,ISNUMBER(H45),H45&gt;=0),"OK","CHECK EMPLOYEE INPUTS"))</f>
        <v/>
      </c>
    </row>
    <row r="46">
      <c r="A46" s="11" t="n"/>
      <c r="B46" s="2" t="n"/>
      <c r="C46" s="4" t="n"/>
      <c r="D46" s="2" t="n"/>
      <c r="E46" s="5" t="n"/>
      <c r="F46" s="5" t="n"/>
      <c r="G46" s="5" t="n"/>
      <c r="H46" s="5" t="n"/>
      <c r="I46" s="8">
        <f>IF(COUNTA(A46:H46)=0,"",IF(AND(A46&lt;&gt;"",B46&lt;&gt;"",COUNTIFS($A$2:$A$101,A46)=1,ISNUMBER(C46),COUNTIFS('Settings'!$J$11:$J$12,D46)=1,ISNUMBER(E46),E46&gt;0,E46&lt;=1,ISNUMBER(F46),F46&gt;=0,ISNUMBER(G46),G46&gt;=0,ISNUMBER(H46),H46&gt;=0),"OK","CHECK EMPLOYEE INPUTS"))</f>
        <v/>
      </c>
    </row>
    <row r="47">
      <c r="A47" s="11" t="n"/>
      <c r="B47" s="2" t="n"/>
      <c r="C47" s="4" t="n"/>
      <c r="D47" s="2" t="n"/>
      <c r="E47" s="5" t="n"/>
      <c r="F47" s="5" t="n"/>
      <c r="G47" s="5" t="n"/>
      <c r="H47" s="5" t="n"/>
      <c r="I47" s="8">
        <f>IF(COUNTA(A47:H47)=0,"",IF(AND(A47&lt;&gt;"",B47&lt;&gt;"",COUNTIFS($A$2:$A$101,A47)=1,ISNUMBER(C47),COUNTIFS('Settings'!$J$11:$J$12,D47)=1,ISNUMBER(E47),E47&gt;0,E47&lt;=1,ISNUMBER(F47),F47&gt;=0,ISNUMBER(G47),G47&gt;=0,ISNUMBER(H47),H47&gt;=0),"OK","CHECK EMPLOYEE INPUTS"))</f>
        <v/>
      </c>
    </row>
    <row r="48">
      <c r="A48" s="11" t="n"/>
      <c r="B48" s="2" t="n"/>
      <c r="C48" s="4" t="n"/>
      <c r="D48" s="2" t="n"/>
      <c r="E48" s="5" t="n"/>
      <c r="F48" s="5" t="n"/>
      <c r="G48" s="5" t="n"/>
      <c r="H48" s="5" t="n"/>
      <c r="I48" s="8">
        <f>IF(COUNTA(A48:H48)=0,"",IF(AND(A48&lt;&gt;"",B48&lt;&gt;"",COUNTIFS($A$2:$A$101,A48)=1,ISNUMBER(C48),COUNTIFS('Settings'!$J$11:$J$12,D48)=1,ISNUMBER(E48),E48&gt;0,E48&lt;=1,ISNUMBER(F48),F48&gt;=0,ISNUMBER(G48),G48&gt;=0,ISNUMBER(H48),H48&gt;=0),"OK","CHECK EMPLOYEE INPUTS"))</f>
        <v/>
      </c>
    </row>
    <row r="49">
      <c r="A49" s="11" t="n"/>
      <c r="B49" s="2" t="n"/>
      <c r="C49" s="4" t="n"/>
      <c r="D49" s="2" t="n"/>
      <c r="E49" s="5" t="n"/>
      <c r="F49" s="5" t="n"/>
      <c r="G49" s="5" t="n"/>
      <c r="H49" s="5" t="n"/>
      <c r="I49" s="8">
        <f>IF(COUNTA(A49:H49)=0,"",IF(AND(A49&lt;&gt;"",B49&lt;&gt;"",COUNTIFS($A$2:$A$101,A49)=1,ISNUMBER(C49),COUNTIFS('Settings'!$J$11:$J$12,D49)=1,ISNUMBER(E49),E49&gt;0,E49&lt;=1,ISNUMBER(F49),F49&gt;=0,ISNUMBER(G49),G49&gt;=0,ISNUMBER(H49),H49&gt;=0),"OK","CHECK EMPLOYEE INPUTS"))</f>
        <v/>
      </c>
    </row>
    <row r="50">
      <c r="A50" s="11" t="n"/>
      <c r="B50" s="2" t="n"/>
      <c r="C50" s="4" t="n"/>
      <c r="D50" s="2" t="n"/>
      <c r="E50" s="5" t="n"/>
      <c r="F50" s="5" t="n"/>
      <c r="G50" s="5" t="n"/>
      <c r="H50" s="5" t="n"/>
      <c r="I50" s="8">
        <f>IF(COUNTA(A50:H50)=0,"",IF(AND(A50&lt;&gt;"",B50&lt;&gt;"",COUNTIFS($A$2:$A$101,A50)=1,ISNUMBER(C50),COUNTIFS('Settings'!$J$11:$J$12,D50)=1,ISNUMBER(E50),E50&gt;0,E50&lt;=1,ISNUMBER(F50),F50&gt;=0,ISNUMBER(G50),G50&gt;=0,ISNUMBER(H50),H50&gt;=0),"OK","CHECK EMPLOYEE INPUTS"))</f>
        <v/>
      </c>
    </row>
    <row r="51">
      <c r="A51" s="11" t="n"/>
      <c r="B51" s="2" t="n"/>
      <c r="C51" s="4" t="n"/>
      <c r="D51" s="2" t="n"/>
      <c r="E51" s="5" t="n"/>
      <c r="F51" s="5" t="n"/>
      <c r="G51" s="5" t="n"/>
      <c r="H51" s="5" t="n"/>
      <c r="I51" s="8">
        <f>IF(COUNTA(A51:H51)=0,"",IF(AND(A51&lt;&gt;"",B51&lt;&gt;"",COUNTIFS($A$2:$A$101,A51)=1,ISNUMBER(C51),COUNTIFS('Settings'!$J$11:$J$12,D51)=1,ISNUMBER(E51),E51&gt;0,E51&lt;=1,ISNUMBER(F51),F51&gt;=0,ISNUMBER(G51),G51&gt;=0,ISNUMBER(H51),H51&gt;=0),"OK","CHECK EMPLOYEE INPUTS"))</f>
        <v/>
      </c>
    </row>
    <row r="52">
      <c r="A52" s="11" t="n"/>
      <c r="B52" s="2" t="n"/>
      <c r="C52" s="4" t="n"/>
      <c r="D52" s="2" t="n"/>
      <c r="E52" s="5" t="n"/>
      <c r="F52" s="5" t="n"/>
      <c r="G52" s="5" t="n"/>
      <c r="H52" s="5" t="n"/>
      <c r="I52" s="8">
        <f>IF(COUNTA(A52:H52)=0,"",IF(AND(A52&lt;&gt;"",B52&lt;&gt;"",COUNTIFS($A$2:$A$101,A52)=1,ISNUMBER(C52),COUNTIFS('Settings'!$J$11:$J$12,D52)=1,ISNUMBER(E52),E52&gt;0,E52&lt;=1,ISNUMBER(F52),F52&gt;=0,ISNUMBER(G52),G52&gt;=0,ISNUMBER(H52),H52&gt;=0),"OK","CHECK EMPLOYEE INPUTS"))</f>
        <v/>
      </c>
    </row>
    <row r="53">
      <c r="A53" s="11" t="n"/>
      <c r="B53" s="2" t="n"/>
      <c r="C53" s="4" t="n"/>
      <c r="D53" s="2" t="n"/>
      <c r="E53" s="5" t="n"/>
      <c r="F53" s="5" t="n"/>
      <c r="G53" s="5" t="n"/>
      <c r="H53" s="5" t="n"/>
      <c r="I53" s="8">
        <f>IF(COUNTA(A53:H53)=0,"",IF(AND(A53&lt;&gt;"",B53&lt;&gt;"",COUNTIFS($A$2:$A$101,A53)=1,ISNUMBER(C53),COUNTIFS('Settings'!$J$11:$J$12,D53)=1,ISNUMBER(E53),E53&gt;0,E53&lt;=1,ISNUMBER(F53),F53&gt;=0,ISNUMBER(G53),G53&gt;=0,ISNUMBER(H53),H53&gt;=0),"OK","CHECK EMPLOYEE INPUTS"))</f>
        <v/>
      </c>
    </row>
    <row r="54">
      <c r="A54" s="11" t="n"/>
      <c r="B54" s="2" t="n"/>
      <c r="C54" s="4" t="n"/>
      <c r="D54" s="2" t="n"/>
      <c r="E54" s="5" t="n"/>
      <c r="F54" s="5" t="n"/>
      <c r="G54" s="5" t="n"/>
      <c r="H54" s="5" t="n"/>
      <c r="I54" s="8">
        <f>IF(COUNTA(A54:H54)=0,"",IF(AND(A54&lt;&gt;"",B54&lt;&gt;"",COUNTIFS($A$2:$A$101,A54)=1,ISNUMBER(C54),COUNTIFS('Settings'!$J$11:$J$12,D54)=1,ISNUMBER(E54),E54&gt;0,E54&lt;=1,ISNUMBER(F54),F54&gt;=0,ISNUMBER(G54),G54&gt;=0,ISNUMBER(H54),H54&gt;=0),"OK","CHECK EMPLOYEE INPUTS"))</f>
        <v/>
      </c>
    </row>
    <row r="55">
      <c r="A55" s="11" t="n"/>
      <c r="B55" s="2" t="n"/>
      <c r="C55" s="4" t="n"/>
      <c r="D55" s="2" t="n"/>
      <c r="E55" s="5" t="n"/>
      <c r="F55" s="5" t="n"/>
      <c r="G55" s="5" t="n"/>
      <c r="H55" s="5" t="n"/>
      <c r="I55" s="8">
        <f>IF(COUNTA(A55:H55)=0,"",IF(AND(A55&lt;&gt;"",B55&lt;&gt;"",COUNTIFS($A$2:$A$101,A55)=1,ISNUMBER(C55),COUNTIFS('Settings'!$J$11:$J$12,D55)=1,ISNUMBER(E55),E55&gt;0,E55&lt;=1,ISNUMBER(F55),F55&gt;=0,ISNUMBER(G55),G55&gt;=0,ISNUMBER(H55),H55&gt;=0),"OK","CHECK EMPLOYEE INPUTS"))</f>
        <v/>
      </c>
    </row>
    <row r="56">
      <c r="A56" s="11" t="n"/>
      <c r="B56" s="2" t="n"/>
      <c r="C56" s="4" t="n"/>
      <c r="D56" s="2" t="n"/>
      <c r="E56" s="5" t="n"/>
      <c r="F56" s="5" t="n"/>
      <c r="G56" s="5" t="n"/>
      <c r="H56" s="5" t="n"/>
      <c r="I56" s="8">
        <f>IF(COUNTA(A56:H56)=0,"",IF(AND(A56&lt;&gt;"",B56&lt;&gt;"",COUNTIFS($A$2:$A$101,A56)=1,ISNUMBER(C56),COUNTIFS('Settings'!$J$11:$J$12,D56)=1,ISNUMBER(E56),E56&gt;0,E56&lt;=1,ISNUMBER(F56),F56&gt;=0,ISNUMBER(G56),G56&gt;=0,ISNUMBER(H56),H56&gt;=0),"OK","CHECK EMPLOYEE INPUTS"))</f>
        <v/>
      </c>
    </row>
    <row r="57">
      <c r="A57" s="11" t="n"/>
      <c r="B57" s="2" t="n"/>
      <c r="C57" s="4" t="n"/>
      <c r="D57" s="2" t="n"/>
      <c r="E57" s="5" t="n"/>
      <c r="F57" s="5" t="n"/>
      <c r="G57" s="5" t="n"/>
      <c r="H57" s="5" t="n"/>
      <c r="I57" s="8">
        <f>IF(COUNTA(A57:H57)=0,"",IF(AND(A57&lt;&gt;"",B57&lt;&gt;"",COUNTIFS($A$2:$A$101,A57)=1,ISNUMBER(C57),COUNTIFS('Settings'!$J$11:$J$12,D57)=1,ISNUMBER(E57),E57&gt;0,E57&lt;=1,ISNUMBER(F57),F57&gt;=0,ISNUMBER(G57),G57&gt;=0,ISNUMBER(H57),H57&gt;=0),"OK","CHECK EMPLOYEE INPUTS"))</f>
        <v/>
      </c>
    </row>
    <row r="58">
      <c r="A58" s="11" t="n"/>
      <c r="B58" s="2" t="n"/>
      <c r="C58" s="4" t="n"/>
      <c r="D58" s="2" t="n"/>
      <c r="E58" s="5" t="n"/>
      <c r="F58" s="5" t="n"/>
      <c r="G58" s="5" t="n"/>
      <c r="H58" s="5" t="n"/>
      <c r="I58" s="8">
        <f>IF(COUNTA(A58:H58)=0,"",IF(AND(A58&lt;&gt;"",B58&lt;&gt;"",COUNTIFS($A$2:$A$101,A58)=1,ISNUMBER(C58),COUNTIFS('Settings'!$J$11:$J$12,D58)=1,ISNUMBER(E58),E58&gt;0,E58&lt;=1,ISNUMBER(F58),F58&gt;=0,ISNUMBER(G58),G58&gt;=0,ISNUMBER(H58),H58&gt;=0),"OK","CHECK EMPLOYEE INPUTS"))</f>
        <v/>
      </c>
    </row>
    <row r="59">
      <c r="A59" s="11" t="n"/>
      <c r="B59" s="2" t="n"/>
      <c r="C59" s="4" t="n"/>
      <c r="D59" s="2" t="n"/>
      <c r="E59" s="5" t="n"/>
      <c r="F59" s="5" t="n"/>
      <c r="G59" s="5" t="n"/>
      <c r="H59" s="5" t="n"/>
      <c r="I59" s="8">
        <f>IF(COUNTA(A59:H59)=0,"",IF(AND(A59&lt;&gt;"",B59&lt;&gt;"",COUNTIFS($A$2:$A$101,A59)=1,ISNUMBER(C59),COUNTIFS('Settings'!$J$11:$J$12,D59)=1,ISNUMBER(E59),E59&gt;0,E59&lt;=1,ISNUMBER(F59),F59&gt;=0,ISNUMBER(G59),G59&gt;=0,ISNUMBER(H59),H59&gt;=0),"OK","CHECK EMPLOYEE INPUTS"))</f>
        <v/>
      </c>
    </row>
    <row r="60">
      <c r="A60" s="11" t="n"/>
      <c r="B60" s="2" t="n"/>
      <c r="C60" s="4" t="n"/>
      <c r="D60" s="2" t="n"/>
      <c r="E60" s="5" t="n"/>
      <c r="F60" s="5" t="n"/>
      <c r="G60" s="5" t="n"/>
      <c r="H60" s="5" t="n"/>
      <c r="I60" s="8">
        <f>IF(COUNTA(A60:H60)=0,"",IF(AND(A60&lt;&gt;"",B60&lt;&gt;"",COUNTIFS($A$2:$A$101,A60)=1,ISNUMBER(C60),COUNTIFS('Settings'!$J$11:$J$12,D60)=1,ISNUMBER(E60),E60&gt;0,E60&lt;=1,ISNUMBER(F60),F60&gt;=0,ISNUMBER(G60),G60&gt;=0,ISNUMBER(H60),H60&gt;=0),"OK","CHECK EMPLOYEE INPUTS"))</f>
        <v/>
      </c>
    </row>
    <row r="61">
      <c r="A61" s="11" t="n"/>
      <c r="B61" s="2" t="n"/>
      <c r="C61" s="4" t="n"/>
      <c r="D61" s="2" t="n"/>
      <c r="E61" s="5" t="n"/>
      <c r="F61" s="5" t="n"/>
      <c r="G61" s="5" t="n"/>
      <c r="H61" s="5" t="n"/>
      <c r="I61" s="8">
        <f>IF(COUNTA(A61:H61)=0,"",IF(AND(A61&lt;&gt;"",B61&lt;&gt;"",COUNTIFS($A$2:$A$101,A61)=1,ISNUMBER(C61),COUNTIFS('Settings'!$J$11:$J$12,D61)=1,ISNUMBER(E61),E61&gt;0,E61&lt;=1,ISNUMBER(F61),F61&gt;=0,ISNUMBER(G61),G61&gt;=0,ISNUMBER(H61),H61&gt;=0),"OK","CHECK EMPLOYEE INPUTS"))</f>
        <v/>
      </c>
    </row>
    <row r="62">
      <c r="A62" s="11" t="n"/>
      <c r="B62" s="2" t="n"/>
      <c r="C62" s="4" t="n"/>
      <c r="D62" s="2" t="n"/>
      <c r="E62" s="5" t="n"/>
      <c r="F62" s="5" t="n"/>
      <c r="G62" s="5" t="n"/>
      <c r="H62" s="5" t="n"/>
      <c r="I62" s="8">
        <f>IF(COUNTA(A62:H62)=0,"",IF(AND(A62&lt;&gt;"",B62&lt;&gt;"",COUNTIFS($A$2:$A$101,A62)=1,ISNUMBER(C62),COUNTIFS('Settings'!$J$11:$J$12,D62)=1,ISNUMBER(E62),E62&gt;0,E62&lt;=1,ISNUMBER(F62),F62&gt;=0,ISNUMBER(G62),G62&gt;=0,ISNUMBER(H62),H62&gt;=0),"OK","CHECK EMPLOYEE INPUTS"))</f>
        <v/>
      </c>
    </row>
    <row r="63">
      <c r="A63" s="11" t="n"/>
      <c r="B63" s="2" t="n"/>
      <c r="C63" s="4" t="n"/>
      <c r="D63" s="2" t="n"/>
      <c r="E63" s="5" t="n"/>
      <c r="F63" s="5" t="n"/>
      <c r="G63" s="5" t="n"/>
      <c r="H63" s="5" t="n"/>
      <c r="I63" s="8">
        <f>IF(COUNTA(A63:H63)=0,"",IF(AND(A63&lt;&gt;"",B63&lt;&gt;"",COUNTIFS($A$2:$A$101,A63)=1,ISNUMBER(C63),COUNTIFS('Settings'!$J$11:$J$12,D63)=1,ISNUMBER(E63),E63&gt;0,E63&lt;=1,ISNUMBER(F63),F63&gt;=0,ISNUMBER(G63),G63&gt;=0,ISNUMBER(H63),H63&gt;=0),"OK","CHECK EMPLOYEE INPUTS"))</f>
        <v/>
      </c>
    </row>
    <row r="64">
      <c r="A64" s="11" t="n"/>
      <c r="B64" s="2" t="n"/>
      <c r="C64" s="4" t="n"/>
      <c r="D64" s="2" t="n"/>
      <c r="E64" s="5" t="n"/>
      <c r="F64" s="5" t="n"/>
      <c r="G64" s="5" t="n"/>
      <c r="H64" s="5" t="n"/>
      <c r="I64" s="8">
        <f>IF(COUNTA(A64:H64)=0,"",IF(AND(A64&lt;&gt;"",B64&lt;&gt;"",COUNTIFS($A$2:$A$101,A64)=1,ISNUMBER(C64),COUNTIFS('Settings'!$J$11:$J$12,D64)=1,ISNUMBER(E64),E64&gt;0,E64&lt;=1,ISNUMBER(F64),F64&gt;=0,ISNUMBER(G64),G64&gt;=0,ISNUMBER(H64),H64&gt;=0),"OK","CHECK EMPLOYEE INPUTS"))</f>
        <v/>
      </c>
    </row>
    <row r="65">
      <c r="A65" s="11" t="n"/>
      <c r="B65" s="2" t="n"/>
      <c r="C65" s="4" t="n"/>
      <c r="D65" s="2" t="n"/>
      <c r="E65" s="5" t="n"/>
      <c r="F65" s="5" t="n"/>
      <c r="G65" s="5" t="n"/>
      <c r="H65" s="5" t="n"/>
      <c r="I65" s="8">
        <f>IF(COUNTA(A65:H65)=0,"",IF(AND(A65&lt;&gt;"",B65&lt;&gt;"",COUNTIFS($A$2:$A$101,A65)=1,ISNUMBER(C65),COUNTIFS('Settings'!$J$11:$J$12,D65)=1,ISNUMBER(E65),E65&gt;0,E65&lt;=1,ISNUMBER(F65),F65&gt;=0,ISNUMBER(G65),G65&gt;=0,ISNUMBER(H65),H65&gt;=0),"OK","CHECK EMPLOYEE INPUTS"))</f>
        <v/>
      </c>
    </row>
    <row r="66">
      <c r="A66" s="11" t="n"/>
      <c r="B66" s="2" t="n"/>
      <c r="C66" s="4" t="n"/>
      <c r="D66" s="2" t="n"/>
      <c r="E66" s="5" t="n"/>
      <c r="F66" s="5" t="n"/>
      <c r="G66" s="5" t="n"/>
      <c r="H66" s="5" t="n"/>
      <c r="I66" s="8">
        <f>IF(COUNTA(A66:H66)=0,"",IF(AND(A66&lt;&gt;"",B66&lt;&gt;"",COUNTIFS($A$2:$A$101,A66)=1,ISNUMBER(C66),COUNTIFS('Settings'!$J$11:$J$12,D66)=1,ISNUMBER(E66),E66&gt;0,E66&lt;=1,ISNUMBER(F66),F66&gt;=0,ISNUMBER(G66),G66&gt;=0,ISNUMBER(H66),H66&gt;=0),"OK","CHECK EMPLOYEE INPUTS"))</f>
        <v/>
      </c>
    </row>
    <row r="67">
      <c r="A67" s="11" t="n"/>
      <c r="B67" s="2" t="n"/>
      <c r="C67" s="4" t="n"/>
      <c r="D67" s="2" t="n"/>
      <c r="E67" s="5" t="n"/>
      <c r="F67" s="5" t="n"/>
      <c r="G67" s="5" t="n"/>
      <c r="H67" s="5" t="n"/>
      <c r="I67" s="8">
        <f>IF(COUNTA(A67:H67)=0,"",IF(AND(A67&lt;&gt;"",B67&lt;&gt;"",COUNTIFS($A$2:$A$101,A67)=1,ISNUMBER(C67),COUNTIFS('Settings'!$J$11:$J$12,D67)=1,ISNUMBER(E67),E67&gt;0,E67&lt;=1,ISNUMBER(F67),F67&gt;=0,ISNUMBER(G67),G67&gt;=0,ISNUMBER(H67),H67&gt;=0),"OK","CHECK EMPLOYEE INPUTS"))</f>
        <v/>
      </c>
    </row>
    <row r="68">
      <c r="A68" s="11" t="n"/>
      <c r="B68" s="2" t="n"/>
      <c r="C68" s="4" t="n"/>
      <c r="D68" s="2" t="n"/>
      <c r="E68" s="5" t="n"/>
      <c r="F68" s="5" t="n"/>
      <c r="G68" s="5" t="n"/>
      <c r="H68" s="5" t="n"/>
      <c r="I68" s="8">
        <f>IF(COUNTA(A68:H68)=0,"",IF(AND(A68&lt;&gt;"",B68&lt;&gt;"",COUNTIFS($A$2:$A$101,A68)=1,ISNUMBER(C68),COUNTIFS('Settings'!$J$11:$J$12,D68)=1,ISNUMBER(E68),E68&gt;0,E68&lt;=1,ISNUMBER(F68),F68&gt;=0,ISNUMBER(G68),G68&gt;=0,ISNUMBER(H68),H68&gt;=0),"OK","CHECK EMPLOYEE INPUTS"))</f>
        <v/>
      </c>
    </row>
    <row r="69">
      <c r="A69" s="11" t="n"/>
      <c r="B69" s="2" t="n"/>
      <c r="C69" s="4" t="n"/>
      <c r="D69" s="2" t="n"/>
      <c r="E69" s="5" t="n"/>
      <c r="F69" s="5" t="n"/>
      <c r="G69" s="5" t="n"/>
      <c r="H69" s="5" t="n"/>
      <c r="I69" s="8">
        <f>IF(COUNTA(A69:H69)=0,"",IF(AND(A69&lt;&gt;"",B69&lt;&gt;"",COUNTIFS($A$2:$A$101,A69)=1,ISNUMBER(C69),COUNTIFS('Settings'!$J$11:$J$12,D69)=1,ISNUMBER(E69),E69&gt;0,E69&lt;=1,ISNUMBER(F69),F69&gt;=0,ISNUMBER(G69),G69&gt;=0,ISNUMBER(H69),H69&gt;=0),"OK","CHECK EMPLOYEE INPUTS"))</f>
        <v/>
      </c>
    </row>
    <row r="70">
      <c r="A70" s="11" t="n"/>
      <c r="B70" s="2" t="n"/>
      <c r="C70" s="4" t="n"/>
      <c r="D70" s="2" t="n"/>
      <c r="E70" s="5" t="n"/>
      <c r="F70" s="5" t="n"/>
      <c r="G70" s="5" t="n"/>
      <c r="H70" s="5" t="n"/>
      <c r="I70" s="8">
        <f>IF(COUNTA(A70:H70)=0,"",IF(AND(A70&lt;&gt;"",B70&lt;&gt;"",COUNTIFS($A$2:$A$101,A70)=1,ISNUMBER(C70),COUNTIFS('Settings'!$J$11:$J$12,D70)=1,ISNUMBER(E70),E70&gt;0,E70&lt;=1,ISNUMBER(F70),F70&gt;=0,ISNUMBER(G70),G70&gt;=0,ISNUMBER(H70),H70&gt;=0),"OK","CHECK EMPLOYEE INPUTS"))</f>
        <v/>
      </c>
    </row>
    <row r="71">
      <c r="A71" s="11" t="n"/>
      <c r="B71" s="2" t="n"/>
      <c r="C71" s="4" t="n"/>
      <c r="D71" s="2" t="n"/>
      <c r="E71" s="5" t="n"/>
      <c r="F71" s="5" t="n"/>
      <c r="G71" s="5" t="n"/>
      <c r="H71" s="5" t="n"/>
      <c r="I71" s="8">
        <f>IF(COUNTA(A71:H71)=0,"",IF(AND(A71&lt;&gt;"",B71&lt;&gt;"",COUNTIFS($A$2:$A$101,A71)=1,ISNUMBER(C71),COUNTIFS('Settings'!$J$11:$J$12,D71)=1,ISNUMBER(E71),E71&gt;0,E71&lt;=1,ISNUMBER(F71),F71&gt;=0,ISNUMBER(G71),G71&gt;=0,ISNUMBER(H71),H71&gt;=0),"OK","CHECK EMPLOYEE INPUTS"))</f>
        <v/>
      </c>
    </row>
    <row r="72">
      <c r="A72" s="11" t="n"/>
      <c r="B72" s="2" t="n"/>
      <c r="C72" s="4" t="n"/>
      <c r="D72" s="2" t="n"/>
      <c r="E72" s="5" t="n"/>
      <c r="F72" s="5" t="n"/>
      <c r="G72" s="5" t="n"/>
      <c r="H72" s="5" t="n"/>
      <c r="I72" s="8">
        <f>IF(COUNTA(A72:H72)=0,"",IF(AND(A72&lt;&gt;"",B72&lt;&gt;"",COUNTIFS($A$2:$A$101,A72)=1,ISNUMBER(C72),COUNTIFS('Settings'!$J$11:$J$12,D72)=1,ISNUMBER(E72),E72&gt;0,E72&lt;=1,ISNUMBER(F72),F72&gt;=0,ISNUMBER(G72),G72&gt;=0,ISNUMBER(H72),H72&gt;=0),"OK","CHECK EMPLOYEE INPUTS"))</f>
        <v/>
      </c>
    </row>
    <row r="73">
      <c r="A73" s="11" t="n"/>
      <c r="B73" s="2" t="n"/>
      <c r="C73" s="4" t="n"/>
      <c r="D73" s="2" t="n"/>
      <c r="E73" s="5" t="n"/>
      <c r="F73" s="5" t="n"/>
      <c r="G73" s="5" t="n"/>
      <c r="H73" s="5" t="n"/>
      <c r="I73" s="8">
        <f>IF(COUNTA(A73:H73)=0,"",IF(AND(A73&lt;&gt;"",B73&lt;&gt;"",COUNTIFS($A$2:$A$101,A73)=1,ISNUMBER(C73),COUNTIFS('Settings'!$J$11:$J$12,D73)=1,ISNUMBER(E73),E73&gt;0,E73&lt;=1,ISNUMBER(F73),F73&gt;=0,ISNUMBER(G73),G73&gt;=0,ISNUMBER(H73),H73&gt;=0),"OK","CHECK EMPLOYEE INPUTS"))</f>
        <v/>
      </c>
    </row>
    <row r="74">
      <c r="A74" s="11" t="n"/>
      <c r="B74" s="2" t="n"/>
      <c r="C74" s="4" t="n"/>
      <c r="D74" s="2" t="n"/>
      <c r="E74" s="5" t="n"/>
      <c r="F74" s="5" t="n"/>
      <c r="G74" s="5" t="n"/>
      <c r="H74" s="5" t="n"/>
      <c r="I74" s="8">
        <f>IF(COUNTA(A74:H74)=0,"",IF(AND(A74&lt;&gt;"",B74&lt;&gt;"",COUNTIFS($A$2:$A$101,A74)=1,ISNUMBER(C74),COUNTIFS('Settings'!$J$11:$J$12,D74)=1,ISNUMBER(E74),E74&gt;0,E74&lt;=1,ISNUMBER(F74),F74&gt;=0,ISNUMBER(G74),G74&gt;=0,ISNUMBER(H74),H74&gt;=0),"OK","CHECK EMPLOYEE INPUTS"))</f>
        <v/>
      </c>
    </row>
    <row r="75">
      <c r="A75" s="11" t="n"/>
      <c r="B75" s="2" t="n"/>
      <c r="C75" s="4" t="n"/>
      <c r="D75" s="2" t="n"/>
      <c r="E75" s="5" t="n"/>
      <c r="F75" s="5" t="n"/>
      <c r="G75" s="5" t="n"/>
      <c r="H75" s="5" t="n"/>
      <c r="I75" s="8">
        <f>IF(COUNTA(A75:H75)=0,"",IF(AND(A75&lt;&gt;"",B75&lt;&gt;"",COUNTIFS($A$2:$A$101,A75)=1,ISNUMBER(C75),COUNTIFS('Settings'!$J$11:$J$12,D75)=1,ISNUMBER(E75),E75&gt;0,E75&lt;=1,ISNUMBER(F75),F75&gt;=0,ISNUMBER(G75),G75&gt;=0,ISNUMBER(H75),H75&gt;=0),"OK","CHECK EMPLOYEE INPUTS"))</f>
        <v/>
      </c>
    </row>
    <row r="76">
      <c r="A76" s="11" t="n"/>
      <c r="B76" s="2" t="n"/>
      <c r="C76" s="4" t="n"/>
      <c r="D76" s="2" t="n"/>
      <c r="E76" s="5" t="n"/>
      <c r="F76" s="5" t="n"/>
      <c r="G76" s="5" t="n"/>
      <c r="H76" s="5" t="n"/>
      <c r="I76" s="8">
        <f>IF(COUNTA(A76:H76)=0,"",IF(AND(A76&lt;&gt;"",B76&lt;&gt;"",COUNTIFS($A$2:$A$101,A76)=1,ISNUMBER(C76),COUNTIFS('Settings'!$J$11:$J$12,D76)=1,ISNUMBER(E76),E76&gt;0,E76&lt;=1,ISNUMBER(F76),F76&gt;=0,ISNUMBER(G76),G76&gt;=0,ISNUMBER(H76),H76&gt;=0),"OK","CHECK EMPLOYEE INPUTS"))</f>
        <v/>
      </c>
    </row>
    <row r="77">
      <c r="A77" s="11" t="n"/>
      <c r="B77" s="2" t="n"/>
      <c r="C77" s="4" t="n"/>
      <c r="D77" s="2" t="n"/>
      <c r="E77" s="5" t="n"/>
      <c r="F77" s="5" t="n"/>
      <c r="G77" s="5" t="n"/>
      <c r="H77" s="5" t="n"/>
      <c r="I77" s="8">
        <f>IF(COUNTA(A77:H77)=0,"",IF(AND(A77&lt;&gt;"",B77&lt;&gt;"",COUNTIFS($A$2:$A$101,A77)=1,ISNUMBER(C77),COUNTIFS('Settings'!$J$11:$J$12,D77)=1,ISNUMBER(E77),E77&gt;0,E77&lt;=1,ISNUMBER(F77),F77&gt;=0,ISNUMBER(G77),G77&gt;=0,ISNUMBER(H77),H77&gt;=0),"OK","CHECK EMPLOYEE INPUTS"))</f>
        <v/>
      </c>
    </row>
    <row r="78">
      <c r="A78" s="11" t="n"/>
      <c r="B78" s="2" t="n"/>
      <c r="C78" s="4" t="n"/>
      <c r="D78" s="2" t="n"/>
      <c r="E78" s="5" t="n"/>
      <c r="F78" s="5" t="n"/>
      <c r="G78" s="5" t="n"/>
      <c r="H78" s="5" t="n"/>
      <c r="I78" s="8">
        <f>IF(COUNTA(A78:H78)=0,"",IF(AND(A78&lt;&gt;"",B78&lt;&gt;"",COUNTIFS($A$2:$A$101,A78)=1,ISNUMBER(C78),COUNTIFS('Settings'!$J$11:$J$12,D78)=1,ISNUMBER(E78),E78&gt;0,E78&lt;=1,ISNUMBER(F78),F78&gt;=0,ISNUMBER(G78),G78&gt;=0,ISNUMBER(H78),H78&gt;=0),"OK","CHECK EMPLOYEE INPUTS"))</f>
        <v/>
      </c>
    </row>
    <row r="79">
      <c r="A79" s="11" t="n"/>
      <c r="B79" s="2" t="n"/>
      <c r="C79" s="4" t="n"/>
      <c r="D79" s="2" t="n"/>
      <c r="E79" s="5" t="n"/>
      <c r="F79" s="5" t="n"/>
      <c r="G79" s="5" t="n"/>
      <c r="H79" s="5" t="n"/>
      <c r="I79" s="8">
        <f>IF(COUNTA(A79:H79)=0,"",IF(AND(A79&lt;&gt;"",B79&lt;&gt;"",COUNTIFS($A$2:$A$101,A79)=1,ISNUMBER(C79),COUNTIFS('Settings'!$J$11:$J$12,D79)=1,ISNUMBER(E79),E79&gt;0,E79&lt;=1,ISNUMBER(F79),F79&gt;=0,ISNUMBER(G79),G79&gt;=0,ISNUMBER(H79),H79&gt;=0),"OK","CHECK EMPLOYEE INPUTS"))</f>
        <v/>
      </c>
    </row>
    <row r="80">
      <c r="A80" s="11" t="n"/>
      <c r="B80" s="2" t="n"/>
      <c r="C80" s="4" t="n"/>
      <c r="D80" s="2" t="n"/>
      <c r="E80" s="5" t="n"/>
      <c r="F80" s="5" t="n"/>
      <c r="G80" s="5" t="n"/>
      <c r="H80" s="5" t="n"/>
      <c r="I80" s="8">
        <f>IF(COUNTA(A80:H80)=0,"",IF(AND(A80&lt;&gt;"",B80&lt;&gt;"",COUNTIFS($A$2:$A$101,A80)=1,ISNUMBER(C80),COUNTIFS('Settings'!$J$11:$J$12,D80)=1,ISNUMBER(E80),E80&gt;0,E80&lt;=1,ISNUMBER(F80),F80&gt;=0,ISNUMBER(G80),G80&gt;=0,ISNUMBER(H80),H80&gt;=0),"OK","CHECK EMPLOYEE INPUTS"))</f>
        <v/>
      </c>
    </row>
    <row r="81">
      <c r="A81" s="11" t="n"/>
      <c r="B81" s="2" t="n"/>
      <c r="C81" s="4" t="n"/>
      <c r="D81" s="2" t="n"/>
      <c r="E81" s="5" t="n"/>
      <c r="F81" s="5" t="n"/>
      <c r="G81" s="5" t="n"/>
      <c r="H81" s="5" t="n"/>
      <c r="I81" s="8">
        <f>IF(COUNTA(A81:H81)=0,"",IF(AND(A81&lt;&gt;"",B81&lt;&gt;"",COUNTIFS($A$2:$A$101,A81)=1,ISNUMBER(C81),COUNTIFS('Settings'!$J$11:$J$12,D81)=1,ISNUMBER(E81),E81&gt;0,E81&lt;=1,ISNUMBER(F81),F81&gt;=0,ISNUMBER(G81),G81&gt;=0,ISNUMBER(H81),H81&gt;=0),"OK","CHECK EMPLOYEE INPUTS"))</f>
        <v/>
      </c>
    </row>
    <row r="82">
      <c r="A82" s="11" t="n"/>
      <c r="B82" s="2" t="n"/>
      <c r="C82" s="4" t="n"/>
      <c r="D82" s="2" t="n"/>
      <c r="E82" s="5" t="n"/>
      <c r="F82" s="5" t="n"/>
      <c r="G82" s="5" t="n"/>
      <c r="H82" s="5" t="n"/>
      <c r="I82" s="8">
        <f>IF(COUNTA(A82:H82)=0,"",IF(AND(A82&lt;&gt;"",B82&lt;&gt;"",COUNTIFS($A$2:$A$101,A82)=1,ISNUMBER(C82),COUNTIFS('Settings'!$J$11:$J$12,D82)=1,ISNUMBER(E82),E82&gt;0,E82&lt;=1,ISNUMBER(F82),F82&gt;=0,ISNUMBER(G82),G82&gt;=0,ISNUMBER(H82),H82&gt;=0),"OK","CHECK EMPLOYEE INPUTS"))</f>
        <v/>
      </c>
    </row>
    <row r="83">
      <c r="A83" s="11" t="n"/>
      <c r="B83" s="2" t="n"/>
      <c r="C83" s="4" t="n"/>
      <c r="D83" s="2" t="n"/>
      <c r="E83" s="5" t="n"/>
      <c r="F83" s="5" t="n"/>
      <c r="G83" s="5" t="n"/>
      <c r="H83" s="5" t="n"/>
      <c r="I83" s="8">
        <f>IF(COUNTA(A83:H83)=0,"",IF(AND(A83&lt;&gt;"",B83&lt;&gt;"",COUNTIFS($A$2:$A$101,A83)=1,ISNUMBER(C83),COUNTIFS('Settings'!$J$11:$J$12,D83)=1,ISNUMBER(E83),E83&gt;0,E83&lt;=1,ISNUMBER(F83),F83&gt;=0,ISNUMBER(G83),G83&gt;=0,ISNUMBER(H83),H83&gt;=0),"OK","CHECK EMPLOYEE INPUTS"))</f>
        <v/>
      </c>
    </row>
    <row r="84">
      <c r="A84" s="11" t="n"/>
      <c r="B84" s="2" t="n"/>
      <c r="C84" s="4" t="n"/>
      <c r="D84" s="2" t="n"/>
      <c r="E84" s="5" t="n"/>
      <c r="F84" s="5" t="n"/>
      <c r="G84" s="5" t="n"/>
      <c r="H84" s="5" t="n"/>
      <c r="I84" s="8">
        <f>IF(COUNTA(A84:H84)=0,"",IF(AND(A84&lt;&gt;"",B84&lt;&gt;"",COUNTIFS($A$2:$A$101,A84)=1,ISNUMBER(C84),COUNTIFS('Settings'!$J$11:$J$12,D84)=1,ISNUMBER(E84),E84&gt;0,E84&lt;=1,ISNUMBER(F84),F84&gt;=0,ISNUMBER(G84),G84&gt;=0,ISNUMBER(H84),H84&gt;=0),"OK","CHECK EMPLOYEE INPUTS"))</f>
        <v/>
      </c>
    </row>
    <row r="85">
      <c r="A85" s="11" t="n"/>
      <c r="B85" s="2" t="n"/>
      <c r="C85" s="4" t="n"/>
      <c r="D85" s="2" t="n"/>
      <c r="E85" s="5" t="n"/>
      <c r="F85" s="5" t="n"/>
      <c r="G85" s="5" t="n"/>
      <c r="H85" s="5" t="n"/>
      <c r="I85" s="8">
        <f>IF(COUNTA(A85:H85)=0,"",IF(AND(A85&lt;&gt;"",B85&lt;&gt;"",COUNTIFS($A$2:$A$101,A85)=1,ISNUMBER(C85),COUNTIFS('Settings'!$J$11:$J$12,D85)=1,ISNUMBER(E85),E85&gt;0,E85&lt;=1,ISNUMBER(F85),F85&gt;=0,ISNUMBER(G85),G85&gt;=0,ISNUMBER(H85),H85&gt;=0),"OK","CHECK EMPLOYEE INPUTS"))</f>
        <v/>
      </c>
    </row>
    <row r="86">
      <c r="A86" s="11" t="n"/>
      <c r="B86" s="2" t="n"/>
      <c r="C86" s="4" t="n"/>
      <c r="D86" s="2" t="n"/>
      <c r="E86" s="5" t="n"/>
      <c r="F86" s="5" t="n"/>
      <c r="G86" s="5" t="n"/>
      <c r="H86" s="5" t="n"/>
      <c r="I86" s="8">
        <f>IF(COUNTA(A86:H86)=0,"",IF(AND(A86&lt;&gt;"",B86&lt;&gt;"",COUNTIFS($A$2:$A$101,A86)=1,ISNUMBER(C86),COUNTIFS('Settings'!$J$11:$J$12,D86)=1,ISNUMBER(E86),E86&gt;0,E86&lt;=1,ISNUMBER(F86),F86&gt;=0,ISNUMBER(G86),G86&gt;=0,ISNUMBER(H86),H86&gt;=0),"OK","CHECK EMPLOYEE INPUTS"))</f>
        <v/>
      </c>
    </row>
    <row r="87">
      <c r="A87" s="11" t="n"/>
      <c r="B87" s="2" t="n"/>
      <c r="C87" s="4" t="n"/>
      <c r="D87" s="2" t="n"/>
      <c r="E87" s="5" t="n"/>
      <c r="F87" s="5" t="n"/>
      <c r="G87" s="5" t="n"/>
      <c r="H87" s="5" t="n"/>
      <c r="I87" s="8">
        <f>IF(COUNTA(A87:H87)=0,"",IF(AND(A87&lt;&gt;"",B87&lt;&gt;"",COUNTIFS($A$2:$A$101,A87)=1,ISNUMBER(C87),COUNTIFS('Settings'!$J$11:$J$12,D87)=1,ISNUMBER(E87),E87&gt;0,E87&lt;=1,ISNUMBER(F87),F87&gt;=0,ISNUMBER(G87),G87&gt;=0,ISNUMBER(H87),H87&gt;=0),"OK","CHECK EMPLOYEE INPUTS"))</f>
        <v/>
      </c>
    </row>
    <row r="88">
      <c r="A88" s="11" t="n"/>
      <c r="B88" s="2" t="n"/>
      <c r="C88" s="4" t="n"/>
      <c r="D88" s="2" t="n"/>
      <c r="E88" s="5" t="n"/>
      <c r="F88" s="5" t="n"/>
      <c r="G88" s="5" t="n"/>
      <c r="H88" s="5" t="n"/>
      <c r="I88" s="8">
        <f>IF(COUNTA(A88:H88)=0,"",IF(AND(A88&lt;&gt;"",B88&lt;&gt;"",COUNTIFS($A$2:$A$101,A88)=1,ISNUMBER(C88),COUNTIFS('Settings'!$J$11:$J$12,D88)=1,ISNUMBER(E88),E88&gt;0,E88&lt;=1,ISNUMBER(F88),F88&gt;=0,ISNUMBER(G88),G88&gt;=0,ISNUMBER(H88),H88&gt;=0),"OK","CHECK EMPLOYEE INPUTS"))</f>
        <v/>
      </c>
    </row>
    <row r="89">
      <c r="A89" s="11" t="n"/>
      <c r="B89" s="2" t="n"/>
      <c r="C89" s="4" t="n"/>
      <c r="D89" s="2" t="n"/>
      <c r="E89" s="5" t="n"/>
      <c r="F89" s="5" t="n"/>
      <c r="G89" s="5" t="n"/>
      <c r="H89" s="5" t="n"/>
      <c r="I89" s="8">
        <f>IF(COUNTA(A89:H89)=0,"",IF(AND(A89&lt;&gt;"",B89&lt;&gt;"",COUNTIFS($A$2:$A$101,A89)=1,ISNUMBER(C89),COUNTIFS('Settings'!$J$11:$J$12,D89)=1,ISNUMBER(E89),E89&gt;0,E89&lt;=1,ISNUMBER(F89),F89&gt;=0,ISNUMBER(G89),G89&gt;=0,ISNUMBER(H89),H89&gt;=0),"OK","CHECK EMPLOYEE INPUTS"))</f>
        <v/>
      </c>
    </row>
    <row r="90">
      <c r="A90" s="11" t="n"/>
      <c r="B90" s="2" t="n"/>
      <c r="C90" s="4" t="n"/>
      <c r="D90" s="2" t="n"/>
      <c r="E90" s="5" t="n"/>
      <c r="F90" s="5" t="n"/>
      <c r="G90" s="5" t="n"/>
      <c r="H90" s="5" t="n"/>
      <c r="I90" s="8">
        <f>IF(COUNTA(A90:H90)=0,"",IF(AND(A90&lt;&gt;"",B90&lt;&gt;"",COUNTIFS($A$2:$A$101,A90)=1,ISNUMBER(C90),COUNTIFS('Settings'!$J$11:$J$12,D90)=1,ISNUMBER(E90),E90&gt;0,E90&lt;=1,ISNUMBER(F90),F90&gt;=0,ISNUMBER(G90),G90&gt;=0,ISNUMBER(H90),H90&gt;=0),"OK","CHECK EMPLOYEE INPUTS"))</f>
        <v/>
      </c>
    </row>
    <row r="91">
      <c r="A91" s="11" t="n"/>
      <c r="B91" s="2" t="n"/>
      <c r="C91" s="4" t="n"/>
      <c r="D91" s="2" t="n"/>
      <c r="E91" s="5" t="n"/>
      <c r="F91" s="5" t="n"/>
      <c r="G91" s="5" t="n"/>
      <c r="H91" s="5" t="n"/>
      <c r="I91" s="8">
        <f>IF(COUNTA(A91:H91)=0,"",IF(AND(A91&lt;&gt;"",B91&lt;&gt;"",COUNTIFS($A$2:$A$101,A91)=1,ISNUMBER(C91),COUNTIFS('Settings'!$J$11:$J$12,D91)=1,ISNUMBER(E91),E91&gt;0,E91&lt;=1,ISNUMBER(F91),F91&gt;=0,ISNUMBER(G91),G91&gt;=0,ISNUMBER(H91),H91&gt;=0),"OK","CHECK EMPLOYEE INPUTS"))</f>
        <v/>
      </c>
    </row>
    <row r="92">
      <c r="A92" s="11" t="n"/>
      <c r="B92" s="2" t="n"/>
      <c r="C92" s="4" t="n"/>
      <c r="D92" s="2" t="n"/>
      <c r="E92" s="5" t="n"/>
      <c r="F92" s="5" t="n"/>
      <c r="G92" s="5" t="n"/>
      <c r="H92" s="5" t="n"/>
      <c r="I92" s="8">
        <f>IF(COUNTA(A92:H92)=0,"",IF(AND(A92&lt;&gt;"",B92&lt;&gt;"",COUNTIFS($A$2:$A$101,A92)=1,ISNUMBER(C92),COUNTIFS('Settings'!$J$11:$J$12,D92)=1,ISNUMBER(E92),E92&gt;0,E92&lt;=1,ISNUMBER(F92),F92&gt;=0,ISNUMBER(G92),G92&gt;=0,ISNUMBER(H92),H92&gt;=0),"OK","CHECK EMPLOYEE INPUTS"))</f>
        <v/>
      </c>
    </row>
    <row r="93">
      <c r="A93" s="11" t="n"/>
      <c r="B93" s="2" t="n"/>
      <c r="C93" s="4" t="n"/>
      <c r="D93" s="2" t="n"/>
      <c r="E93" s="5" t="n"/>
      <c r="F93" s="5" t="n"/>
      <c r="G93" s="5" t="n"/>
      <c r="H93" s="5" t="n"/>
      <c r="I93" s="8">
        <f>IF(COUNTA(A93:H93)=0,"",IF(AND(A93&lt;&gt;"",B93&lt;&gt;"",COUNTIFS($A$2:$A$101,A93)=1,ISNUMBER(C93),COUNTIFS('Settings'!$J$11:$J$12,D93)=1,ISNUMBER(E93),E93&gt;0,E93&lt;=1,ISNUMBER(F93),F93&gt;=0,ISNUMBER(G93),G93&gt;=0,ISNUMBER(H93),H93&gt;=0),"OK","CHECK EMPLOYEE INPUTS"))</f>
        <v/>
      </c>
    </row>
    <row r="94">
      <c r="A94" s="11" t="n"/>
      <c r="B94" s="2" t="n"/>
      <c r="C94" s="4" t="n"/>
      <c r="D94" s="2" t="n"/>
      <c r="E94" s="5" t="n"/>
      <c r="F94" s="5" t="n"/>
      <c r="G94" s="5" t="n"/>
      <c r="H94" s="5" t="n"/>
      <c r="I94" s="8">
        <f>IF(COUNTA(A94:H94)=0,"",IF(AND(A94&lt;&gt;"",B94&lt;&gt;"",COUNTIFS($A$2:$A$101,A94)=1,ISNUMBER(C94),COUNTIFS('Settings'!$J$11:$J$12,D94)=1,ISNUMBER(E94),E94&gt;0,E94&lt;=1,ISNUMBER(F94),F94&gt;=0,ISNUMBER(G94),G94&gt;=0,ISNUMBER(H94),H94&gt;=0),"OK","CHECK EMPLOYEE INPUTS"))</f>
        <v/>
      </c>
    </row>
    <row r="95">
      <c r="A95" s="11" t="n"/>
      <c r="B95" s="2" t="n"/>
      <c r="C95" s="4" t="n"/>
      <c r="D95" s="2" t="n"/>
      <c r="E95" s="5" t="n"/>
      <c r="F95" s="5" t="n"/>
      <c r="G95" s="5" t="n"/>
      <c r="H95" s="5" t="n"/>
      <c r="I95" s="8">
        <f>IF(COUNTA(A95:H95)=0,"",IF(AND(A95&lt;&gt;"",B95&lt;&gt;"",COUNTIFS($A$2:$A$101,A95)=1,ISNUMBER(C95),COUNTIFS('Settings'!$J$11:$J$12,D95)=1,ISNUMBER(E95),E95&gt;0,E95&lt;=1,ISNUMBER(F95),F95&gt;=0,ISNUMBER(G95),G95&gt;=0,ISNUMBER(H95),H95&gt;=0),"OK","CHECK EMPLOYEE INPUTS"))</f>
        <v/>
      </c>
    </row>
    <row r="96">
      <c r="A96" s="11" t="n"/>
      <c r="B96" s="2" t="n"/>
      <c r="C96" s="4" t="n"/>
      <c r="D96" s="2" t="n"/>
      <c r="E96" s="5" t="n"/>
      <c r="F96" s="5" t="n"/>
      <c r="G96" s="5" t="n"/>
      <c r="H96" s="5" t="n"/>
      <c r="I96" s="8">
        <f>IF(COUNTA(A96:H96)=0,"",IF(AND(A96&lt;&gt;"",B96&lt;&gt;"",COUNTIFS($A$2:$A$101,A96)=1,ISNUMBER(C96),COUNTIFS('Settings'!$J$11:$J$12,D96)=1,ISNUMBER(E96),E96&gt;0,E96&lt;=1,ISNUMBER(F96),F96&gt;=0,ISNUMBER(G96),G96&gt;=0,ISNUMBER(H96),H96&gt;=0),"OK","CHECK EMPLOYEE INPUTS"))</f>
        <v/>
      </c>
    </row>
    <row r="97">
      <c r="A97" s="11" t="n"/>
      <c r="B97" s="2" t="n"/>
      <c r="C97" s="4" t="n"/>
      <c r="D97" s="2" t="n"/>
      <c r="E97" s="5" t="n"/>
      <c r="F97" s="5" t="n"/>
      <c r="G97" s="5" t="n"/>
      <c r="H97" s="5" t="n"/>
      <c r="I97" s="8">
        <f>IF(COUNTA(A97:H97)=0,"",IF(AND(A97&lt;&gt;"",B97&lt;&gt;"",COUNTIFS($A$2:$A$101,A97)=1,ISNUMBER(C97),COUNTIFS('Settings'!$J$11:$J$12,D97)=1,ISNUMBER(E97),E97&gt;0,E97&lt;=1,ISNUMBER(F97),F97&gt;=0,ISNUMBER(G97),G97&gt;=0,ISNUMBER(H97),H97&gt;=0),"OK","CHECK EMPLOYEE INPUTS"))</f>
        <v/>
      </c>
    </row>
    <row r="98">
      <c r="A98" s="11" t="n"/>
      <c r="B98" s="2" t="n"/>
      <c r="C98" s="4" t="n"/>
      <c r="D98" s="2" t="n"/>
      <c r="E98" s="5" t="n"/>
      <c r="F98" s="5" t="n"/>
      <c r="G98" s="5" t="n"/>
      <c r="H98" s="5" t="n"/>
      <c r="I98" s="8">
        <f>IF(COUNTA(A98:H98)=0,"",IF(AND(A98&lt;&gt;"",B98&lt;&gt;"",COUNTIFS($A$2:$A$101,A98)=1,ISNUMBER(C98),COUNTIFS('Settings'!$J$11:$J$12,D98)=1,ISNUMBER(E98),E98&gt;0,E98&lt;=1,ISNUMBER(F98),F98&gt;=0,ISNUMBER(G98),G98&gt;=0,ISNUMBER(H98),H98&gt;=0),"OK","CHECK EMPLOYEE INPUTS"))</f>
        <v/>
      </c>
    </row>
    <row r="99">
      <c r="A99" s="11" t="n"/>
      <c r="B99" s="2" t="n"/>
      <c r="C99" s="4" t="n"/>
      <c r="D99" s="2" t="n"/>
      <c r="E99" s="5" t="n"/>
      <c r="F99" s="5" t="n"/>
      <c r="G99" s="5" t="n"/>
      <c r="H99" s="5" t="n"/>
      <c r="I99" s="8">
        <f>IF(COUNTA(A99:H99)=0,"",IF(AND(A99&lt;&gt;"",B99&lt;&gt;"",COUNTIFS($A$2:$A$101,A99)=1,ISNUMBER(C99),COUNTIFS('Settings'!$J$11:$J$12,D99)=1,ISNUMBER(E99),E99&gt;0,E99&lt;=1,ISNUMBER(F99),F99&gt;=0,ISNUMBER(G99),G99&gt;=0,ISNUMBER(H99),H99&gt;=0),"OK","CHECK EMPLOYEE INPUTS"))</f>
        <v/>
      </c>
    </row>
    <row r="100">
      <c r="A100" s="11" t="n"/>
      <c r="B100" s="2" t="n"/>
      <c r="C100" s="4" t="n"/>
      <c r="D100" s="2" t="n"/>
      <c r="E100" s="5" t="n"/>
      <c r="F100" s="5" t="n"/>
      <c r="G100" s="5" t="n"/>
      <c r="H100" s="5" t="n"/>
      <c r="I100" s="8">
        <f>IF(COUNTA(A100:H100)=0,"",IF(AND(A100&lt;&gt;"",B100&lt;&gt;"",COUNTIFS($A$2:$A$101,A100)=1,ISNUMBER(C100),COUNTIFS('Settings'!$J$11:$J$12,D100)=1,ISNUMBER(E100),E100&gt;0,E100&lt;=1,ISNUMBER(F100),F100&gt;=0,ISNUMBER(G100),G100&gt;=0,ISNUMBER(H100),H100&gt;=0),"OK","CHECK EMPLOYEE INPUTS"))</f>
        <v/>
      </c>
    </row>
    <row r="101">
      <c r="A101" s="11" t="n"/>
      <c r="B101" s="2" t="n"/>
      <c r="C101" s="4" t="n"/>
      <c r="D101" s="2" t="n"/>
      <c r="E101" s="5" t="n"/>
      <c r="F101" s="5" t="n"/>
      <c r="G101" s="5" t="n"/>
      <c r="H101" s="5" t="n"/>
      <c r="I101" s="8">
        <f>IF(COUNTA(A101:H101)=0,"",IF(AND(A101&lt;&gt;"",B101&lt;&gt;"",COUNTIFS($A$2:$A$101,A101)=1,ISNUMBER(C101),COUNTIFS('Settings'!$J$11:$J$12,D101)=1,ISNUMBER(E101),E101&gt;0,E101&lt;=1,ISNUMBER(F101),F101&gt;=0,ISNUMBER(G101),G101&gt;=0,ISNUMBER(H101),H101&gt;=0),"OK","CHECK EMPLOYEE INPUTS"))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1:I101"/>
  <conditionalFormatting sqref="I2:I101">
    <cfRule type="expression" priority="1" dxfId="0" stopIfTrue="1">
      <formula>AND($I2&lt;&gt;"",$I2&lt;&gt;"OK")</formula>
    </cfRule>
  </conditionalFormatting>
  <dataValidations count="7">
    <dataValidation sqref="A2:A101" showDropDown="0" showInputMessage="0" showErrorMessage="1" allowBlank="0" errorTitle="Check this entry" error="Use the allowed values and complete required inputs." type="custom" errorStyle="stop">
      <formula1>AND(A2&lt;&gt;"",COUNTIFS($A$2:$A$101,A2)=1)</formula1>
    </dataValidation>
    <dataValidation sqref="C2:C101" showDropDown="0" showInputMessage="0" showErrorMessage="1" allowBlank="0" errorTitle="Check this entry" error="Use the allowed values and complete required inputs." type="date" errorStyle="stop" operator="between">
      <formula1>1</formula1>
      <formula2>100000</formula2>
    </dataValidation>
    <dataValidation sqref="D2:D101" showDropDown="0" showInputMessage="0" showErrorMessage="1" allowBlank="0" errorTitle="Check this entry" error="Use the allowed values and complete required inputs." type="list" errorStyle="stop">
      <formula1>PolicyNames</formula1>
    </dataValidation>
    <dataValidation sqref="E2:E101" showDropDown="0" showInputMessage="0" showErrorMessage="1" allowBlank="0" errorTitle="Check this entry" error="Use the allowed values and complete required inputs." type="decimal" errorStyle="stop" operator="between">
      <formula1>0.01</formula1>
      <formula2>1</formula2>
    </dataValidation>
    <dataValidation sqref="F2:F101" showDropDown="0" showInputMessage="0" showErrorMessage="1" allowBlank="0" errorTitle="Check this entry" error="Use the allowed values and complete required inputs." type="decimal" errorStyle="stop" operator="between">
      <formula1>0</formula1>
      <formula2>10000</formula2>
    </dataValidation>
    <dataValidation sqref="G2:G101" showDropDown="0" showInputMessage="0" showErrorMessage="1" allowBlank="0" errorTitle="Check this entry" error="Use the allowed values and complete required inputs." type="decimal" errorStyle="stop" operator="between">
      <formula1>0</formula1>
      <formula2>10000</formula2>
    </dataValidation>
    <dataValidation sqref="H2:H101" showDropDown="0" showInputMessage="0" showErrorMessage="1" allowBlank="0" errorTitle="Check this entry" error="Use the allowed values and complete required inputs." type="decimal" errorStyle="stop" operator="between">
      <formula1>0</formula1>
      <formula2>10000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001"/>
  <sheetViews>
    <sheetView showGridLines="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24"/>
  <cols>
    <col width="16" customWidth="1" min="1" max="1"/>
    <col width="16" customWidth="1" min="2" max="2"/>
    <col width="24" customWidth="1" min="3" max="3"/>
    <col width="16" customWidth="1" min="4" max="4"/>
    <col width="16" customWidth="1" min="5" max="5"/>
    <col width="16" customWidth="1" min="6" max="6"/>
    <col width="14" customWidth="1" min="7" max="7"/>
    <col width="18" customWidth="1" min="8" max="8"/>
    <col width="18" customWidth="1" min="9" max="9"/>
    <col width="16" customWidth="1" min="10" max="10"/>
    <col width="22" customWidth="1" min="11" max="11"/>
    <col width="16" customWidth="1" min="12" max="12"/>
    <col width="44" customWidth="1" min="13" max="13"/>
    <col width="30" customWidth="1" min="14" max="14"/>
    <col width="28" customWidth="1" min="15" max="15"/>
    <col width="38" customWidth="1" min="16" max="16"/>
  </cols>
  <sheetData>
    <row r="1" ht="42" customHeight="1">
      <c r="A1" s="1" t="inlineStr">
        <is>
          <t>Request ID</t>
        </is>
      </c>
      <c r="B1" s="1" t="inlineStr">
        <is>
          <t>Employee ID</t>
        </is>
      </c>
      <c r="C1" s="1" t="inlineStr">
        <is>
          <t>Name</t>
        </is>
      </c>
      <c r="D1" s="1" t="inlineStr">
        <is>
          <t>Leave type</t>
        </is>
      </c>
      <c r="E1" s="1" t="inlineStr">
        <is>
          <t>Start date</t>
        </is>
      </c>
      <c r="F1" s="1" t="inlineStr">
        <is>
          <t>End date</t>
        </is>
      </c>
      <c r="G1" s="1" t="inlineStr">
        <is>
          <t>Day fraction</t>
        </is>
      </c>
      <c r="H1" s="1" t="inlineStr">
        <is>
          <t>Days requested</t>
        </is>
      </c>
      <c r="I1" s="1" t="inlineStr">
        <is>
          <t>Hours requested</t>
        </is>
      </c>
      <c r="J1" s="1" t="inlineStr">
        <is>
          <t>Status</t>
        </is>
      </c>
      <c r="K1" s="1" t="inlineStr">
        <is>
          <t>Decided by</t>
        </is>
      </c>
      <c r="L1" s="1" t="inlineStr">
        <is>
          <t>Decision date</t>
        </is>
      </c>
      <c r="M1" s="1" t="inlineStr">
        <is>
          <t>Notes</t>
        </is>
      </c>
      <c r="N1" s="1" t="inlineStr">
        <is>
          <t>Taken through as-of (hours)</t>
        </is>
      </c>
      <c r="O1" s="1" t="inlineStr">
        <is>
          <t>Approved future (hours)</t>
        </is>
      </c>
      <c r="P1" s="1" t="inlineStr">
        <is>
          <t>Input check</t>
        </is>
      </c>
    </row>
    <row r="2">
      <c r="A2" s="11" t="inlineStr">
        <is>
          <t>REQ001</t>
        </is>
      </c>
      <c r="B2" s="11" t="inlineStr">
        <is>
          <t>E001</t>
        </is>
      </c>
      <c r="C2" s="8">
        <f>IF($P2="","",IF($P2&lt;&gt;"OK",NA(),VLOOKUP(B2,'Employees'!$A$2:$I$101,2,FALSE)))</f>
        <v/>
      </c>
      <c r="D2" s="2" t="inlineStr">
        <is>
          <t>Vacation</t>
        </is>
      </c>
      <c r="E2" s="4" t="n">
        <v>46570</v>
      </c>
      <c r="F2" s="4" t="n">
        <v>46574</v>
      </c>
      <c r="G2" s="12" t="n">
        <v>1</v>
      </c>
      <c r="H2" s="13">
        <f>IF($P2="","",IF($P2&lt;&gt;"OK",NA(),NETWORKDAYS(E2,F2,'Holidays'!$A$2:$A$51)*G2))</f>
        <v/>
      </c>
      <c r="I2" s="13">
        <f>IF($P2="","",IF($P2&lt;&gt;"OK",NA(),H2*'Settings'!$B$4*VLOOKUP(B2,'Employees'!$A$2:$I$101,5,FALSE)))</f>
        <v/>
      </c>
      <c r="J2" s="2" t="inlineStr">
        <is>
          <t>Approved</t>
        </is>
      </c>
      <c r="K2" s="2" t="inlineStr">
        <is>
          <t>Avery Patel</t>
        </is>
      </c>
      <c r="L2" s="4" t="n">
        <v>46553</v>
      </c>
      <c r="M2" s="2" t="inlineStr">
        <is>
          <t>Company closed July 5; two working days.</t>
        </is>
      </c>
      <c r="N2" s="13">
        <f>IF($P2="","",IF($P2&lt;&gt;"OK",NA(),IF(J2="Approved",IF(E2&gt;'Settings'!$B$3,0,NETWORKDAYS(E2,MIN(F2,'Settings'!$B$3),'Holidays'!$A$2:$A$51)*G2*'Settings'!$B$4*VLOOKUP(B2,'Employees'!$A$2:$I$101,5,FALSE)),0)))</f>
        <v/>
      </c>
      <c r="O2" s="13">
        <f>IF($P2="","",IF($P2&lt;&gt;"OK",NA(),IF(J2="Approved",I2-N2,0)))</f>
        <v/>
      </c>
      <c r="P2" s="8">
        <f>IF(COUNTA(A2:B2,D2:G2,J2:M2)=0,"",IF('Settings'!$B$7&lt;&gt;"OK","CHECK SETTINGS",IF(OR(A2="",COUNTIFS($A$2:$A$1001,A2)&lt;&gt;1,COUNTIFS('Employees'!$A$2:$A$101,B2,'Employees'!$I$2:$I$101,"OK")&lt;&gt;1,COUNTIFS('Settings'!$H$11:$H$13,D2)&lt;&gt;1),"CHECK ID / TYPE",IF(OR(NOT(ISNUMBER(E2)),NOT(ISNUMBER(F2)),NOT(ISNUMBER(G2))),"CHECK DATES / FRACTION",IF(OR(E2&lt;MAX('Settings'!$B$2,VLOOKUP(B2,'Employees'!$A$2:$H$101,3,FALSE)),F2&gt;'Settings'!$B$5,F2&lt;E2,NOT(OR(G2=1,AND(G2=0.5,E2=F2))),NOT(OR(J2="Pending",J2="Approved",J2="Denied",J2="Canceled"))),"CHECK DATES / FRACTION / STATUS",IF(AND(OR(J2="Approved",J2="Denied"),OR(K2="",NOT(ISNUMBER(L2)))),"ADD DECISION RECORD",IF(AND(OR(J2="Approved",J2="Pending"),COUNTIFS($B$2:$B$1001,B2,$E$2:$E$1001,"&lt;="&amp;F2,$F$2:$F$1001,"&gt;="&amp;E2,$J$2:$J$1001,"&lt;&gt;Denied",$J$2:$J$1001,"&lt;&gt;Canceled")&gt;1),"OVERLAPPING ACTIVE REQUESTS",IF(NETWORKDAYS(E2,F2,'Holidays'!$A$2:$A$51)=0,"NO WORKDAYS","OK"))))))))</f>
        <v/>
      </c>
    </row>
    <row r="3">
      <c r="A3" s="11" t="inlineStr">
        <is>
          <t>REQ002</t>
        </is>
      </c>
      <c r="B3" s="11" t="inlineStr">
        <is>
          <t>E002</t>
        </is>
      </c>
      <c r="C3" s="8">
        <f>IF($P3="","",IF($P3&lt;&gt;"OK",NA(),VLOOKUP(B3,'Employees'!$A$2:$I$101,2,FALSE)))</f>
        <v/>
      </c>
      <c r="D3" s="2" t="inlineStr">
        <is>
          <t>Vacation</t>
        </is>
      </c>
      <c r="E3" s="4" t="n">
        <v>46598</v>
      </c>
      <c r="F3" s="4" t="n">
        <v>46602</v>
      </c>
      <c r="G3" s="12" t="n">
        <v>1</v>
      </c>
      <c r="H3" s="13">
        <f>IF($P3="","",IF($P3&lt;&gt;"OK",NA(),NETWORKDAYS(E3,F3,'Holidays'!$A$2:$A$51)*G3))</f>
        <v/>
      </c>
      <c r="I3" s="13">
        <f>IF($P3="","",IF($P3&lt;&gt;"OK",NA(),H3*'Settings'!$B$4*VLOOKUP(B3,'Employees'!$A$2:$I$101,5,FALSE)))</f>
        <v/>
      </c>
      <c r="J3" s="2" t="inlineStr">
        <is>
          <t>Approved</t>
        </is>
      </c>
      <c r="K3" s="2" t="inlineStr">
        <is>
          <t>Avery Patel</t>
        </is>
      </c>
      <c r="L3" s="4" t="n">
        <v>46588</v>
      </c>
      <c r="M3" s="2" t="inlineStr">
        <is>
          <t>One day taken and two future days at July 31.</t>
        </is>
      </c>
      <c r="N3" s="13">
        <f>IF($P3="","",IF($P3&lt;&gt;"OK",NA(),IF(J3="Approved",IF(E3&gt;'Settings'!$B$3,0,NETWORKDAYS(E3,MIN(F3,'Settings'!$B$3),'Holidays'!$A$2:$A$51)*G3*'Settings'!$B$4*VLOOKUP(B3,'Employees'!$A$2:$I$101,5,FALSE)),0)))</f>
        <v/>
      </c>
      <c r="O3" s="13">
        <f>IF($P3="","",IF($P3&lt;&gt;"OK",NA(),IF(J3="Approved",I3-N3,0)))</f>
        <v/>
      </c>
      <c r="P3" s="8">
        <f>IF(COUNTA(A3:B3,D3:G3,J3:M3)=0,"",IF('Settings'!$B$7&lt;&gt;"OK","CHECK SETTINGS",IF(OR(A3="",COUNTIFS($A$2:$A$1001,A3)&lt;&gt;1,COUNTIFS('Employees'!$A$2:$A$101,B3,'Employees'!$I$2:$I$101,"OK")&lt;&gt;1,COUNTIFS('Settings'!$H$11:$H$13,D3)&lt;&gt;1),"CHECK ID / TYPE",IF(OR(NOT(ISNUMBER(E3)),NOT(ISNUMBER(F3)),NOT(ISNUMBER(G3))),"CHECK DATES / FRACTION",IF(OR(E3&lt;MAX('Settings'!$B$2,VLOOKUP(B3,'Employees'!$A$2:$H$101,3,FALSE)),F3&gt;'Settings'!$B$5,F3&lt;E3,NOT(OR(G3=1,AND(G3=0.5,E3=F3))),NOT(OR(J3="Pending",J3="Approved",J3="Denied",J3="Canceled"))),"CHECK DATES / FRACTION / STATUS",IF(AND(OR(J3="Approved",J3="Denied"),OR(K3="",NOT(ISNUMBER(L3)))),"ADD DECISION RECORD",IF(AND(OR(J3="Approved",J3="Pending"),COUNTIFS($B$2:$B$1001,B3,$E$2:$E$1001,"&lt;="&amp;F3,$F$2:$F$1001,"&gt;="&amp;E3,$J$2:$J$1001,"&lt;&gt;Denied",$J$2:$J$1001,"&lt;&gt;Canceled")&gt;1),"OVERLAPPING ACTIVE REQUESTS",IF(NETWORKDAYS(E3,F3,'Holidays'!$A$2:$A$51)=0,"NO WORKDAYS","OK"))))))))</f>
        <v/>
      </c>
    </row>
    <row r="4">
      <c r="A4" s="11" t="inlineStr">
        <is>
          <t>REQ003</t>
        </is>
      </c>
      <c r="B4" s="11" t="inlineStr">
        <is>
          <t>E003</t>
        </is>
      </c>
      <c r="C4" s="8">
        <f>IF($P4="","",IF($P4&lt;&gt;"OK",NA(),VLOOKUP(B4,'Employees'!$A$2:$I$101,2,FALSE)))</f>
        <v/>
      </c>
      <c r="D4" s="2" t="inlineStr">
        <is>
          <t>Vacation</t>
        </is>
      </c>
      <c r="E4" s="4" t="n">
        <v>46608</v>
      </c>
      <c r="F4" s="4" t="n">
        <v>46612</v>
      </c>
      <c r="G4" s="12" t="n">
        <v>1</v>
      </c>
      <c r="H4" s="13">
        <f>IF($P4="","",IF($P4&lt;&gt;"OK",NA(),NETWORKDAYS(E4,F4,'Holidays'!$A$2:$A$51)*G4))</f>
        <v/>
      </c>
      <c r="I4" s="13">
        <f>IF($P4="","",IF($P4&lt;&gt;"OK",NA(),H4*'Settings'!$B$4*VLOOKUP(B4,'Employees'!$A$2:$I$101,5,FALSE)))</f>
        <v/>
      </c>
      <c r="J4" s="2" t="inlineStr">
        <is>
          <t>Pending</t>
        </is>
      </c>
      <c r="K4" s="2" t="n"/>
      <c r="L4" s="4" t="n"/>
      <c r="M4" s="2" t="inlineStr">
        <is>
          <t>Proposed coverage: Maya; awaiting decision.</t>
        </is>
      </c>
      <c r="N4" s="13">
        <f>IF($P4="","",IF($P4&lt;&gt;"OK",NA(),IF(J4="Approved",IF(E4&gt;'Settings'!$B$3,0,NETWORKDAYS(E4,MIN(F4,'Settings'!$B$3),'Holidays'!$A$2:$A$51)*G4*'Settings'!$B$4*VLOOKUP(B4,'Employees'!$A$2:$I$101,5,FALSE)),0)))</f>
        <v/>
      </c>
      <c r="O4" s="13">
        <f>IF($P4="","",IF($P4&lt;&gt;"OK",NA(),IF(J4="Approved",I4-N4,0)))</f>
        <v/>
      </c>
      <c r="P4" s="8">
        <f>IF(COUNTA(A4:B4,D4:G4,J4:M4)=0,"",IF('Settings'!$B$7&lt;&gt;"OK","CHECK SETTINGS",IF(OR(A4="",COUNTIFS($A$2:$A$1001,A4)&lt;&gt;1,COUNTIFS('Employees'!$A$2:$A$101,B4,'Employees'!$I$2:$I$101,"OK")&lt;&gt;1,COUNTIFS('Settings'!$H$11:$H$13,D4)&lt;&gt;1),"CHECK ID / TYPE",IF(OR(NOT(ISNUMBER(E4)),NOT(ISNUMBER(F4)),NOT(ISNUMBER(G4))),"CHECK DATES / FRACTION",IF(OR(E4&lt;MAX('Settings'!$B$2,VLOOKUP(B4,'Employees'!$A$2:$H$101,3,FALSE)),F4&gt;'Settings'!$B$5,F4&lt;E4,NOT(OR(G4=1,AND(G4=0.5,E4=F4))),NOT(OR(J4="Pending",J4="Approved",J4="Denied",J4="Canceled"))),"CHECK DATES / FRACTION / STATUS",IF(AND(OR(J4="Approved",J4="Denied"),OR(K4="",NOT(ISNUMBER(L4)))),"ADD DECISION RECORD",IF(AND(OR(J4="Approved",J4="Pending"),COUNTIFS($B$2:$B$1001,B4,$E$2:$E$1001,"&lt;="&amp;F4,$F$2:$F$1001,"&gt;="&amp;E4,$J$2:$J$1001,"&lt;&gt;Denied",$J$2:$J$1001,"&lt;&gt;Canceled")&gt;1),"OVERLAPPING ACTIVE REQUESTS",IF(NETWORKDAYS(E4,F4,'Holidays'!$A$2:$A$51)=0,"NO WORKDAYS","OK"))))))))</f>
        <v/>
      </c>
    </row>
    <row r="5">
      <c r="A5" s="11" t="inlineStr">
        <is>
          <t>REQ004</t>
        </is>
      </c>
      <c r="B5" s="11" t="inlineStr">
        <is>
          <t>E004</t>
        </is>
      </c>
      <c r="C5" s="8">
        <f>IF($P5="","",IF($P5&lt;&gt;"OK",NA(),VLOOKUP(B5,'Employees'!$A$2:$I$101,2,FALSE)))</f>
        <v/>
      </c>
      <c r="D5" s="2" t="inlineStr">
        <is>
          <t>Sick</t>
        </is>
      </c>
      <c r="E5" s="4" t="n">
        <v>46589</v>
      </c>
      <c r="F5" s="4" t="n">
        <v>46589</v>
      </c>
      <c r="G5" s="12" t="n">
        <v>0.5</v>
      </c>
      <c r="H5" s="13">
        <f>IF($P5="","",IF($P5&lt;&gt;"OK",NA(),NETWORKDAYS(E5,F5,'Holidays'!$A$2:$A$51)*G5))</f>
        <v/>
      </c>
      <c r="I5" s="13">
        <f>IF($P5="","",IF($P5&lt;&gt;"OK",NA(),H5*'Settings'!$B$4*VLOOKUP(B5,'Employees'!$A$2:$I$101,5,FALSE)))</f>
        <v/>
      </c>
      <c r="J5" s="2" t="inlineStr">
        <is>
          <t>Approved</t>
        </is>
      </c>
      <c r="K5" s="2" t="inlineStr">
        <is>
          <t>Avery Patel</t>
        </is>
      </c>
      <c r="L5" s="4" t="n">
        <v>46589</v>
      </c>
      <c r="M5" s="2" t="inlineStr">
        <is>
          <t>PM absence; no medical details recorded.</t>
        </is>
      </c>
      <c r="N5" s="13">
        <f>IF($P5="","",IF($P5&lt;&gt;"OK",NA(),IF(J5="Approved",IF(E5&gt;'Settings'!$B$3,0,NETWORKDAYS(E5,MIN(F5,'Settings'!$B$3),'Holidays'!$A$2:$A$51)*G5*'Settings'!$B$4*VLOOKUP(B5,'Employees'!$A$2:$I$101,5,FALSE)),0)))</f>
        <v/>
      </c>
      <c r="O5" s="13">
        <f>IF($P5="","",IF($P5&lt;&gt;"OK",NA(),IF(J5="Approved",I5-N5,0)))</f>
        <v/>
      </c>
      <c r="P5" s="8">
        <f>IF(COUNTA(A5:B5,D5:G5,J5:M5)=0,"",IF('Settings'!$B$7&lt;&gt;"OK","CHECK SETTINGS",IF(OR(A5="",COUNTIFS($A$2:$A$1001,A5)&lt;&gt;1,COUNTIFS('Employees'!$A$2:$A$101,B5,'Employees'!$I$2:$I$101,"OK")&lt;&gt;1,COUNTIFS('Settings'!$H$11:$H$13,D5)&lt;&gt;1),"CHECK ID / TYPE",IF(OR(NOT(ISNUMBER(E5)),NOT(ISNUMBER(F5)),NOT(ISNUMBER(G5))),"CHECK DATES / FRACTION",IF(OR(E5&lt;MAX('Settings'!$B$2,VLOOKUP(B5,'Employees'!$A$2:$H$101,3,FALSE)),F5&gt;'Settings'!$B$5,F5&lt;E5,NOT(OR(G5=1,AND(G5=0.5,E5=F5))),NOT(OR(J5="Pending",J5="Approved",J5="Denied",J5="Canceled"))),"CHECK DATES / FRACTION / STATUS",IF(AND(OR(J5="Approved",J5="Denied"),OR(K5="",NOT(ISNUMBER(L5)))),"ADD DECISION RECORD",IF(AND(OR(J5="Approved",J5="Pending"),COUNTIFS($B$2:$B$1001,B5,$E$2:$E$1001,"&lt;="&amp;F5,$F$2:$F$1001,"&gt;="&amp;E5,$J$2:$J$1001,"&lt;&gt;Denied",$J$2:$J$1001,"&lt;&gt;Canceled")&gt;1),"OVERLAPPING ACTIVE REQUESTS",IF(NETWORKDAYS(E5,F5,'Holidays'!$A$2:$A$51)=0,"NO WORKDAYS","OK"))))))))</f>
        <v/>
      </c>
    </row>
    <row r="6">
      <c r="A6" s="11" t="inlineStr">
        <is>
          <t>REQ005</t>
        </is>
      </c>
      <c r="B6" s="11" t="inlineStr">
        <is>
          <t>E005</t>
        </is>
      </c>
      <c r="C6" s="8">
        <f>IF($P6="","",IF($P6&lt;&gt;"OK",NA(),VLOOKUP(B6,'Employees'!$A$2:$I$101,2,FALSE)))</f>
        <v/>
      </c>
      <c r="D6" s="2" t="inlineStr">
        <is>
          <t>Personal</t>
        </is>
      </c>
      <c r="E6" s="4" t="n">
        <v>46584</v>
      </c>
      <c r="F6" s="4" t="n">
        <v>46584</v>
      </c>
      <c r="G6" s="12" t="n">
        <v>1</v>
      </c>
      <c r="H6" s="13">
        <f>IF($P6="","",IF($P6&lt;&gt;"OK",NA(),NETWORKDAYS(E6,F6,'Holidays'!$A$2:$A$51)*G6))</f>
        <v/>
      </c>
      <c r="I6" s="13">
        <f>IF($P6="","",IF($P6&lt;&gt;"OK",NA(),H6*'Settings'!$B$4*VLOOKUP(B6,'Employees'!$A$2:$I$101,5,FALSE)))</f>
        <v/>
      </c>
      <c r="J6" s="2" t="inlineStr">
        <is>
          <t>Denied</t>
        </is>
      </c>
      <c r="K6" s="2" t="inlineStr">
        <is>
          <t>Avery Patel</t>
        </is>
      </c>
      <c r="L6" s="4" t="n">
        <v>46578</v>
      </c>
      <c r="M6" s="2" t="inlineStr">
        <is>
          <t>Vacation scheduling conflict; alternative discussed.</t>
        </is>
      </c>
      <c r="N6" s="13">
        <f>IF($P6="","",IF($P6&lt;&gt;"OK",NA(),IF(J6="Approved",IF(E6&gt;'Settings'!$B$3,0,NETWORKDAYS(E6,MIN(F6,'Settings'!$B$3),'Holidays'!$A$2:$A$51)*G6*'Settings'!$B$4*VLOOKUP(B6,'Employees'!$A$2:$I$101,5,FALSE)),0)))</f>
        <v/>
      </c>
      <c r="O6" s="13">
        <f>IF($P6="","",IF($P6&lt;&gt;"OK",NA(),IF(J6="Approved",I6-N6,0)))</f>
        <v/>
      </c>
      <c r="P6" s="8">
        <f>IF(COUNTA(A6:B6,D6:G6,J6:M6)=0,"",IF('Settings'!$B$7&lt;&gt;"OK","CHECK SETTINGS",IF(OR(A6="",COUNTIFS($A$2:$A$1001,A6)&lt;&gt;1,COUNTIFS('Employees'!$A$2:$A$101,B6,'Employees'!$I$2:$I$101,"OK")&lt;&gt;1,COUNTIFS('Settings'!$H$11:$H$13,D6)&lt;&gt;1),"CHECK ID / TYPE",IF(OR(NOT(ISNUMBER(E6)),NOT(ISNUMBER(F6)),NOT(ISNUMBER(G6))),"CHECK DATES / FRACTION",IF(OR(E6&lt;MAX('Settings'!$B$2,VLOOKUP(B6,'Employees'!$A$2:$H$101,3,FALSE)),F6&gt;'Settings'!$B$5,F6&lt;E6,NOT(OR(G6=1,AND(G6=0.5,E6=F6))),NOT(OR(J6="Pending",J6="Approved",J6="Denied",J6="Canceled"))),"CHECK DATES / FRACTION / STATUS",IF(AND(OR(J6="Approved",J6="Denied"),OR(K6="",NOT(ISNUMBER(L6)))),"ADD DECISION RECORD",IF(AND(OR(J6="Approved",J6="Pending"),COUNTIFS($B$2:$B$1001,B6,$E$2:$E$1001,"&lt;="&amp;F6,$F$2:$F$1001,"&gt;="&amp;E6,$J$2:$J$1001,"&lt;&gt;Denied",$J$2:$J$1001,"&lt;&gt;Canceled")&gt;1),"OVERLAPPING ACTIVE REQUESTS",IF(NETWORKDAYS(E6,F6,'Holidays'!$A$2:$A$51)=0,"NO WORKDAYS","OK"))))))))</f>
        <v/>
      </c>
    </row>
    <row r="7">
      <c r="A7" s="11" t="n"/>
      <c r="B7" s="11" t="n"/>
      <c r="C7" s="8">
        <f>IF($P7="","",IF($P7&lt;&gt;"OK",NA(),VLOOKUP(B7,'Employees'!$A$2:$I$101,2,FALSE)))</f>
        <v/>
      </c>
      <c r="D7" s="2" t="n"/>
      <c r="E7" s="4" t="n"/>
      <c r="F7" s="4" t="n"/>
      <c r="G7" s="12" t="n"/>
      <c r="H7" s="13">
        <f>IF($P7="","",IF($P7&lt;&gt;"OK",NA(),NETWORKDAYS(E7,F7,'Holidays'!$A$2:$A$51)*G7))</f>
        <v/>
      </c>
      <c r="I7" s="13">
        <f>IF($P7="","",IF($P7&lt;&gt;"OK",NA(),H7*'Settings'!$B$4*VLOOKUP(B7,'Employees'!$A$2:$I$101,5,FALSE)))</f>
        <v/>
      </c>
      <c r="J7" s="2" t="n"/>
      <c r="K7" s="2" t="n"/>
      <c r="L7" s="4" t="n"/>
      <c r="M7" s="2" t="n"/>
      <c r="N7" s="13">
        <f>IF($P7="","",IF($P7&lt;&gt;"OK",NA(),IF(J7="Approved",IF(E7&gt;'Settings'!$B$3,0,NETWORKDAYS(E7,MIN(F7,'Settings'!$B$3),'Holidays'!$A$2:$A$51)*G7*'Settings'!$B$4*VLOOKUP(B7,'Employees'!$A$2:$I$101,5,FALSE)),0)))</f>
        <v/>
      </c>
      <c r="O7" s="13">
        <f>IF($P7="","",IF($P7&lt;&gt;"OK",NA(),IF(J7="Approved",I7-N7,0)))</f>
        <v/>
      </c>
      <c r="P7" s="8">
        <f>IF(COUNTA(A7:B7,D7:G7,J7:M7)=0,"",IF('Settings'!$B$7&lt;&gt;"OK","CHECK SETTINGS",IF(OR(A7="",COUNTIFS($A$2:$A$1001,A7)&lt;&gt;1,COUNTIFS('Employees'!$A$2:$A$101,B7,'Employees'!$I$2:$I$101,"OK")&lt;&gt;1,COUNTIFS('Settings'!$H$11:$H$13,D7)&lt;&gt;1),"CHECK ID / TYPE",IF(OR(NOT(ISNUMBER(E7)),NOT(ISNUMBER(F7)),NOT(ISNUMBER(G7))),"CHECK DATES / FRACTION",IF(OR(E7&lt;MAX('Settings'!$B$2,VLOOKUP(B7,'Employees'!$A$2:$H$101,3,FALSE)),F7&gt;'Settings'!$B$5,F7&lt;E7,NOT(OR(G7=1,AND(G7=0.5,E7=F7))),NOT(OR(J7="Pending",J7="Approved",J7="Denied",J7="Canceled"))),"CHECK DATES / FRACTION / STATUS",IF(AND(OR(J7="Approved",J7="Denied"),OR(K7="",NOT(ISNUMBER(L7)))),"ADD DECISION RECORD",IF(AND(OR(J7="Approved",J7="Pending"),COUNTIFS($B$2:$B$1001,B7,$E$2:$E$1001,"&lt;="&amp;F7,$F$2:$F$1001,"&gt;="&amp;E7,$J$2:$J$1001,"&lt;&gt;Denied",$J$2:$J$1001,"&lt;&gt;Canceled")&gt;1),"OVERLAPPING ACTIVE REQUESTS",IF(NETWORKDAYS(E7,F7,'Holidays'!$A$2:$A$51)=0,"NO WORKDAYS","OK"))))))))</f>
        <v/>
      </c>
    </row>
    <row r="8">
      <c r="A8" s="11" t="n"/>
      <c r="B8" s="11" t="n"/>
      <c r="C8" s="8">
        <f>IF($P8="","",IF($P8&lt;&gt;"OK",NA(),VLOOKUP(B8,'Employees'!$A$2:$I$101,2,FALSE)))</f>
        <v/>
      </c>
      <c r="D8" s="2" t="n"/>
      <c r="E8" s="4" t="n"/>
      <c r="F8" s="4" t="n"/>
      <c r="G8" s="12" t="n"/>
      <c r="H8" s="13">
        <f>IF($P8="","",IF($P8&lt;&gt;"OK",NA(),NETWORKDAYS(E8,F8,'Holidays'!$A$2:$A$51)*G8))</f>
        <v/>
      </c>
      <c r="I8" s="13">
        <f>IF($P8="","",IF($P8&lt;&gt;"OK",NA(),H8*'Settings'!$B$4*VLOOKUP(B8,'Employees'!$A$2:$I$101,5,FALSE)))</f>
        <v/>
      </c>
      <c r="J8" s="2" t="n"/>
      <c r="K8" s="2" t="n"/>
      <c r="L8" s="4" t="n"/>
      <c r="M8" s="2" t="n"/>
      <c r="N8" s="13">
        <f>IF($P8="","",IF($P8&lt;&gt;"OK",NA(),IF(J8="Approved",IF(E8&gt;'Settings'!$B$3,0,NETWORKDAYS(E8,MIN(F8,'Settings'!$B$3),'Holidays'!$A$2:$A$51)*G8*'Settings'!$B$4*VLOOKUP(B8,'Employees'!$A$2:$I$101,5,FALSE)),0)))</f>
        <v/>
      </c>
      <c r="O8" s="13">
        <f>IF($P8="","",IF($P8&lt;&gt;"OK",NA(),IF(J8="Approved",I8-N8,0)))</f>
        <v/>
      </c>
      <c r="P8" s="8">
        <f>IF(COUNTA(A8:B8,D8:G8,J8:M8)=0,"",IF('Settings'!$B$7&lt;&gt;"OK","CHECK SETTINGS",IF(OR(A8="",COUNTIFS($A$2:$A$1001,A8)&lt;&gt;1,COUNTIFS('Employees'!$A$2:$A$101,B8,'Employees'!$I$2:$I$101,"OK")&lt;&gt;1,COUNTIFS('Settings'!$H$11:$H$13,D8)&lt;&gt;1),"CHECK ID / TYPE",IF(OR(NOT(ISNUMBER(E8)),NOT(ISNUMBER(F8)),NOT(ISNUMBER(G8))),"CHECK DATES / FRACTION",IF(OR(E8&lt;MAX('Settings'!$B$2,VLOOKUP(B8,'Employees'!$A$2:$H$101,3,FALSE)),F8&gt;'Settings'!$B$5,F8&lt;E8,NOT(OR(G8=1,AND(G8=0.5,E8=F8))),NOT(OR(J8="Pending",J8="Approved",J8="Denied",J8="Canceled"))),"CHECK DATES / FRACTION / STATUS",IF(AND(OR(J8="Approved",J8="Denied"),OR(K8="",NOT(ISNUMBER(L8)))),"ADD DECISION RECORD",IF(AND(OR(J8="Approved",J8="Pending"),COUNTIFS($B$2:$B$1001,B8,$E$2:$E$1001,"&lt;="&amp;F8,$F$2:$F$1001,"&gt;="&amp;E8,$J$2:$J$1001,"&lt;&gt;Denied",$J$2:$J$1001,"&lt;&gt;Canceled")&gt;1),"OVERLAPPING ACTIVE REQUESTS",IF(NETWORKDAYS(E8,F8,'Holidays'!$A$2:$A$51)=0,"NO WORKDAYS","OK"))))))))</f>
        <v/>
      </c>
    </row>
    <row r="9">
      <c r="A9" s="11" t="n"/>
      <c r="B9" s="11" t="n"/>
      <c r="C9" s="8">
        <f>IF($P9="","",IF($P9&lt;&gt;"OK",NA(),VLOOKUP(B9,'Employees'!$A$2:$I$101,2,FALSE)))</f>
        <v/>
      </c>
      <c r="D9" s="2" t="n"/>
      <c r="E9" s="4" t="n"/>
      <c r="F9" s="4" t="n"/>
      <c r="G9" s="12" t="n"/>
      <c r="H9" s="13">
        <f>IF($P9="","",IF($P9&lt;&gt;"OK",NA(),NETWORKDAYS(E9,F9,'Holidays'!$A$2:$A$51)*G9))</f>
        <v/>
      </c>
      <c r="I9" s="13">
        <f>IF($P9="","",IF($P9&lt;&gt;"OK",NA(),H9*'Settings'!$B$4*VLOOKUP(B9,'Employees'!$A$2:$I$101,5,FALSE)))</f>
        <v/>
      </c>
      <c r="J9" s="2" t="n"/>
      <c r="K9" s="2" t="n"/>
      <c r="L9" s="4" t="n"/>
      <c r="M9" s="2" t="n"/>
      <c r="N9" s="13">
        <f>IF($P9="","",IF($P9&lt;&gt;"OK",NA(),IF(J9="Approved",IF(E9&gt;'Settings'!$B$3,0,NETWORKDAYS(E9,MIN(F9,'Settings'!$B$3),'Holidays'!$A$2:$A$51)*G9*'Settings'!$B$4*VLOOKUP(B9,'Employees'!$A$2:$I$101,5,FALSE)),0)))</f>
        <v/>
      </c>
      <c r="O9" s="13">
        <f>IF($P9="","",IF($P9&lt;&gt;"OK",NA(),IF(J9="Approved",I9-N9,0)))</f>
        <v/>
      </c>
      <c r="P9" s="8">
        <f>IF(COUNTA(A9:B9,D9:G9,J9:M9)=0,"",IF('Settings'!$B$7&lt;&gt;"OK","CHECK SETTINGS",IF(OR(A9="",COUNTIFS($A$2:$A$1001,A9)&lt;&gt;1,COUNTIFS('Employees'!$A$2:$A$101,B9,'Employees'!$I$2:$I$101,"OK")&lt;&gt;1,COUNTIFS('Settings'!$H$11:$H$13,D9)&lt;&gt;1),"CHECK ID / TYPE",IF(OR(NOT(ISNUMBER(E9)),NOT(ISNUMBER(F9)),NOT(ISNUMBER(G9))),"CHECK DATES / FRACTION",IF(OR(E9&lt;MAX('Settings'!$B$2,VLOOKUP(B9,'Employees'!$A$2:$H$101,3,FALSE)),F9&gt;'Settings'!$B$5,F9&lt;E9,NOT(OR(G9=1,AND(G9=0.5,E9=F9))),NOT(OR(J9="Pending",J9="Approved",J9="Denied",J9="Canceled"))),"CHECK DATES / FRACTION / STATUS",IF(AND(OR(J9="Approved",J9="Denied"),OR(K9="",NOT(ISNUMBER(L9)))),"ADD DECISION RECORD",IF(AND(OR(J9="Approved",J9="Pending"),COUNTIFS($B$2:$B$1001,B9,$E$2:$E$1001,"&lt;="&amp;F9,$F$2:$F$1001,"&gt;="&amp;E9,$J$2:$J$1001,"&lt;&gt;Denied",$J$2:$J$1001,"&lt;&gt;Canceled")&gt;1),"OVERLAPPING ACTIVE REQUESTS",IF(NETWORKDAYS(E9,F9,'Holidays'!$A$2:$A$51)=0,"NO WORKDAYS","OK"))))))))</f>
        <v/>
      </c>
    </row>
    <row r="10">
      <c r="A10" s="11" t="n"/>
      <c r="B10" s="11" t="n"/>
      <c r="C10" s="8">
        <f>IF($P10="","",IF($P10&lt;&gt;"OK",NA(),VLOOKUP(B10,'Employees'!$A$2:$I$101,2,FALSE)))</f>
        <v/>
      </c>
      <c r="D10" s="2" t="n"/>
      <c r="E10" s="4" t="n"/>
      <c r="F10" s="4" t="n"/>
      <c r="G10" s="12" t="n"/>
      <c r="H10" s="13">
        <f>IF($P10="","",IF($P10&lt;&gt;"OK",NA(),NETWORKDAYS(E10,F10,'Holidays'!$A$2:$A$51)*G10))</f>
        <v/>
      </c>
      <c r="I10" s="13">
        <f>IF($P10="","",IF($P10&lt;&gt;"OK",NA(),H10*'Settings'!$B$4*VLOOKUP(B10,'Employees'!$A$2:$I$101,5,FALSE)))</f>
        <v/>
      </c>
      <c r="J10" s="2" t="n"/>
      <c r="K10" s="2" t="n"/>
      <c r="L10" s="4" t="n"/>
      <c r="M10" s="2" t="n"/>
      <c r="N10" s="13">
        <f>IF($P10="","",IF($P10&lt;&gt;"OK",NA(),IF(J10="Approved",IF(E10&gt;'Settings'!$B$3,0,NETWORKDAYS(E10,MIN(F10,'Settings'!$B$3),'Holidays'!$A$2:$A$51)*G10*'Settings'!$B$4*VLOOKUP(B10,'Employees'!$A$2:$I$101,5,FALSE)),0)))</f>
        <v/>
      </c>
      <c r="O10" s="13">
        <f>IF($P10="","",IF($P10&lt;&gt;"OK",NA(),IF(J10="Approved",I10-N10,0)))</f>
        <v/>
      </c>
      <c r="P10" s="8">
        <f>IF(COUNTA(A10:B10,D10:G10,J10:M10)=0,"",IF('Settings'!$B$7&lt;&gt;"OK","CHECK SETTINGS",IF(OR(A10="",COUNTIFS($A$2:$A$1001,A10)&lt;&gt;1,COUNTIFS('Employees'!$A$2:$A$101,B10,'Employees'!$I$2:$I$101,"OK")&lt;&gt;1,COUNTIFS('Settings'!$H$11:$H$13,D10)&lt;&gt;1),"CHECK ID / TYPE",IF(OR(NOT(ISNUMBER(E10)),NOT(ISNUMBER(F10)),NOT(ISNUMBER(G10))),"CHECK DATES / FRACTION",IF(OR(E10&lt;MAX('Settings'!$B$2,VLOOKUP(B10,'Employees'!$A$2:$H$101,3,FALSE)),F10&gt;'Settings'!$B$5,F10&lt;E10,NOT(OR(G10=1,AND(G10=0.5,E10=F10))),NOT(OR(J10="Pending",J10="Approved",J10="Denied",J10="Canceled"))),"CHECK DATES / FRACTION / STATUS",IF(AND(OR(J10="Approved",J10="Denied"),OR(K10="",NOT(ISNUMBER(L10)))),"ADD DECISION RECORD",IF(AND(OR(J10="Approved",J10="Pending"),COUNTIFS($B$2:$B$1001,B10,$E$2:$E$1001,"&lt;="&amp;F10,$F$2:$F$1001,"&gt;="&amp;E10,$J$2:$J$1001,"&lt;&gt;Denied",$J$2:$J$1001,"&lt;&gt;Canceled")&gt;1),"OVERLAPPING ACTIVE REQUESTS",IF(NETWORKDAYS(E10,F10,'Holidays'!$A$2:$A$51)=0,"NO WORKDAYS","OK"))))))))</f>
        <v/>
      </c>
    </row>
    <row r="11">
      <c r="A11" s="11" t="n"/>
      <c r="B11" s="11" t="n"/>
      <c r="C11" s="8">
        <f>IF($P11="","",IF($P11&lt;&gt;"OK",NA(),VLOOKUP(B11,'Employees'!$A$2:$I$101,2,FALSE)))</f>
        <v/>
      </c>
      <c r="D11" s="2" t="n"/>
      <c r="E11" s="4" t="n"/>
      <c r="F11" s="4" t="n"/>
      <c r="G11" s="12" t="n"/>
      <c r="H11" s="13">
        <f>IF($P11="","",IF($P11&lt;&gt;"OK",NA(),NETWORKDAYS(E11,F11,'Holidays'!$A$2:$A$51)*G11))</f>
        <v/>
      </c>
      <c r="I11" s="13">
        <f>IF($P11="","",IF($P11&lt;&gt;"OK",NA(),H11*'Settings'!$B$4*VLOOKUP(B11,'Employees'!$A$2:$I$101,5,FALSE)))</f>
        <v/>
      </c>
      <c r="J11" s="2" t="n"/>
      <c r="K11" s="2" t="n"/>
      <c r="L11" s="4" t="n"/>
      <c r="M11" s="2" t="n"/>
      <c r="N11" s="13">
        <f>IF($P11="","",IF($P11&lt;&gt;"OK",NA(),IF(J11="Approved",IF(E11&gt;'Settings'!$B$3,0,NETWORKDAYS(E11,MIN(F11,'Settings'!$B$3),'Holidays'!$A$2:$A$51)*G11*'Settings'!$B$4*VLOOKUP(B11,'Employees'!$A$2:$I$101,5,FALSE)),0)))</f>
        <v/>
      </c>
      <c r="O11" s="13">
        <f>IF($P11="","",IF($P11&lt;&gt;"OK",NA(),IF(J11="Approved",I11-N11,0)))</f>
        <v/>
      </c>
      <c r="P11" s="8">
        <f>IF(COUNTA(A11:B11,D11:G11,J11:M11)=0,"",IF('Settings'!$B$7&lt;&gt;"OK","CHECK SETTINGS",IF(OR(A11="",COUNTIFS($A$2:$A$1001,A11)&lt;&gt;1,COUNTIFS('Employees'!$A$2:$A$101,B11,'Employees'!$I$2:$I$101,"OK")&lt;&gt;1,COUNTIFS('Settings'!$H$11:$H$13,D11)&lt;&gt;1),"CHECK ID / TYPE",IF(OR(NOT(ISNUMBER(E11)),NOT(ISNUMBER(F11)),NOT(ISNUMBER(G11))),"CHECK DATES / FRACTION",IF(OR(E11&lt;MAX('Settings'!$B$2,VLOOKUP(B11,'Employees'!$A$2:$H$101,3,FALSE)),F11&gt;'Settings'!$B$5,F11&lt;E11,NOT(OR(G11=1,AND(G11=0.5,E11=F11))),NOT(OR(J11="Pending",J11="Approved",J11="Denied",J11="Canceled"))),"CHECK DATES / FRACTION / STATUS",IF(AND(OR(J11="Approved",J11="Denied"),OR(K11="",NOT(ISNUMBER(L11)))),"ADD DECISION RECORD",IF(AND(OR(J11="Approved",J11="Pending"),COUNTIFS($B$2:$B$1001,B11,$E$2:$E$1001,"&lt;="&amp;F11,$F$2:$F$1001,"&gt;="&amp;E11,$J$2:$J$1001,"&lt;&gt;Denied",$J$2:$J$1001,"&lt;&gt;Canceled")&gt;1),"OVERLAPPING ACTIVE REQUESTS",IF(NETWORKDAYS(E11,F11,'Holidays'!$A$2:$A$51)=0,"NO WORKDAYS","OK"))))))))</f>
        <v/>
      </c>
    </row>
    <row r="12">
      <c r="A12" s="11" t="n"/>
      <c r="B12" s="11" t="n"/>
      <c r="C12" s="8">
        <f>IF($P12="","",IF($P12&lt;&gt;"OK",NA(),VLOOKUP(B12,'Employees'!$A$2:$I$101,2,FALSE)))</f>
        <v/>
      </c>
      <c r="D12" s="2" t="n"/>
      <c r="E12" s="4" t="n"/>
      <c r="F12" s="4" t="n"/>
      <c r="G12" s="12" t="n"/>
      <c r="H12" s="13">
        <f>IF($P12="","",IF($P12&lt;&gt;"OK",NA(),NETWORKDAYS(E12,F12,'Holidays'!$A$2:$A$51)*G12))</f>
        <v/>
      </c>
      <c r="I12" s="13">
        <f>IF($P12="","",IF($P12&lt;&gt;"OK",NA(),H12*'Settings'!$B$4*VLOOKUP(B12,'Employees'!$A$2:$I$101,5,FALSE)))</f>
        <v/>
      </c>
      <c r="J12" s="2" t="n"/>
      <c r="K12" s="2" t="n"/>
      <c r="L12" s="4" t="n"/>
      <c r="M12" s="2" t="n"/>
      <c r="N12" s="13">
        <f>IF($P12="","",IF($P12&lt;&gt;"OK",NA(),IF(J12="Approved",IF(E12&gt;'Settings'!$B$3,0,NETWORKDAYS(E12,MIN(F12,'Settings'!$B$3),'Holidays'!$A$2:$A$51)*G12*'Settings'!$B$4*VLOOKUP(B12,'Employees'!$A$2:$I$101,5,FALSE)),0)))</f>
        <v/>
      </c>
      <c r="O12" s="13">
        <f>IF($P12="","",IF($P12&lt;&gt;"OK",NA(),IF(J12="Approved",I12-N12,0)))</f>
        <v/>
      </c>
      <c r="P12" s="8">
        <f>IF(COUNTA(A12:B12,D12:G12,J12:M12)=0,"",IF('Settings'!$B$7&lt;&gt;"OK","CHECK SETTINGS",IF(OR(A12="",COUNTIFS($A$2:$A$1001,A12)&lt;&gt;1,COUNTIFS('Employees'!$A$2:$A$101,B12,'Employees'!$I$2:$I$101,"OK")&lt;&gt;1,COUNTIFS('Settings'!$H$11:$H$13,D12)&lt;&gt;1),"CHECK ID / TYPE",IF(OR(NOT(ISNUMBER(E12)),NOT(ISNUMBER(F12)),NOT(ISNUMBER(G12))),"CHECK DATES / FRACTION",IF(OR(E12&lt;MAX('Settings'!$B$2,VLOOKUP(B12,'Employees'!$A$2:$H$101,3,FALSE)),F12&gt;'Settings'!$B$5,F12&lt;E12,NOT(OR(G12=1,AND(G12=0.5,E12=F12))),NOT(OR(J12="Pending",J12="Approved",J12="Denied",J12="Canceled"))),"CHECK DATES / FRACTION / STATUS",IF(AND(OR(J12="Approved",J12="Denied"),OR(K12="",NOT(ISNUMBER(L12)))),"ADD DECISION RECORD",IF(AND(OR(J12="Approved",J12="Pending"),COUNTIFS($B$2:$B$1001,B12,$E$2:$E$1001,"&lt;="&amp;F12,$F$2:$F$1001,"&gt;="&amp;E12,$J$2:$J$1001,"&lt;&gt;Denied",$J$2:$J$1001,"&lt;&gt;Canceled")&gt;1),"OVERLAPPING ACTIVE REQUESTS",IF(NETWORKDAYS(E12,F12,'Holidays'!$A$2:$A$51)=0,"NO WORKDAYS","OK"))))))))</f>
        <v/>
      </c>
    </row>
    <row r="13">
      <c r="A13" s="11" t="n"/>
      <c r="B13" s="11" t="n"/>
      <c r="C13" s="8">
        <f>IF($P13="","",IF($P13&lt;&gt;"OK",NA(),VLOOKUP(B13,'Employees'!$A$2:$I$101,2,FALSE)))</f>
        <v/>
      </c>
      <c r="D13" s="2" t="n"/>
      <c r="E13" s="4" t="n"/>
      <c r="F13" s="4" t="n"/>
      <c r="G13" s="12" t="n"/>
      <c r="H13" s="13">
        <f>IF($P13="","",IF($P13&lt;&gt;"OK",NA(),NETWORKDAYS(E13,F13,'Holidays'!$A$2:$A$51)*G13))</f>
        <v/>
      </c>
      <c r="I13" s="13">
        <f>IF($P13="","",IF($P13&lt;&gt;"OK",NA(),H13*'Settings'!$B$4*VLOOKUP(B13,'Employees'!$A$2:$I$101,5,FALSE)))</f>
        <v/>
      </c>
      <c r="J13" s="2" t="n"/>
      <c r="K13" s="2" t="n"/>
      <c r="L13" s="4" t="n"/>
      <c r="M13" s="2" t="n"/>
      <c r="N13" s="13">
        <f>IF($P13="","",IF($P13&lt;&gt;"OK",NA(),IF(J13="Approved",IF(E13&gt;'Settings'!$B$3,0,NETWORKDAYS(E13,MIN(F13,'Settings'!$B$3),'Holidays'!$A$2:$A$51)*G13*'Settings'!$B$4*VLOOKUP(B13,'Employees'!$A$2:$I$101,5,FALSE)),0)))</f>
        <v/>
      </c>
      <c r="O13" s="13">
        <f>IF($P13="","",IF($P13&lt;&gt;"OK",NA(),IF(J13="Approved",I13-N13,0)))</f>
        <v/>
      </c>
      <c r="P13" s="8">
        <f>IF(COUNTA(A13:B13,D13:G13,J13:M13)=0,"",IF('Settings'!$B$7&lt;&gt;"OK","CHECK SETTINGS",IF(OR(A13="",COUNTIFS($A$2:$A$1001,A13)&lt;&gt;1,COUNTIFS('Employees'!$A$2:$A$101,B13,'Employees'!$I$2:$I$101,"OK")&lt;&gt;1,COUNTIFS('Settings'!$H$11:$H$13,D13)&lt;&gt;1),"CHECK ID / TYPE",IF(OR(NOT(ISNUMBER(E13)),NOT(ISNUMBER(F13)),NOT(ISNUMBER(G13))),"CHECK DATES / FRACTION",IF(OR(E13&lt;MAX('Settings'!$B$2,VLOOKUP(B13,'Employees'!$A$2:$H$101,3,FALSE)),F13&gt;'Settings'!$B$5,F13&lt;E13,NOT(OR(G13=1,AND(G13=0.5,E13=F13))),NOT(OR(J13="Pending",J13="Approved",J13="Denied",J13="Canceled"))),"CHECK DATES / FRACTION / STATUS",IF(AND(OR(J13="Approved",J13="Denied"),OR(K13="",NOT(ISNUMBER(L13)))),"ADD DECISION RECORD",IF(AND(OR(J13="Approved",J13="Pending"),COUNTIFS($B$2:$B$1001,B13,$E$2:$E$1001,"&lt;="&amp;F13,$F$2:$F$1001,"&gt;="&amp;E13,$J$2:$J$1001,"&lt;&gt;Denied",$J$2:$J$1001,"&lt;&gt;Canceled")&gt;1),"OVERLAPPING ACTIVE REQUESTS",IF(NETWORKDAYS(E13,F13,'Holidays'!$A$2:$A$51)=0,"NO WORKDAYS","OK"))))))))</f>
        <v/>
      </c>
    </row>
    <row r="14">
      <c r="A14" s="11" t="n"/>
      <c r="B14" s="11" t="n"/>
      <c r="C14" s="8">
        <f>IF($P14="","",IF($P14&lt;&gt;"OK",NA(),VLOOKUP(B14,'Employees'!$A$2:$I$101,2,FALSE)))</f>
        <v/>
      </c>
      <c r="D14" s="2" t="n"/>
      <c r="E14" s="4" t="n"/>
      <c r="F14" s="4" t="n"/>
      <c r="G14" s="12" t="n"/>
      <c r="H14" s="13">
        <f>IF($P14="","",IF($P14&lt;&gt;"OK",NA(),NETWORKDAYS(E14,F14,'Holidays'!$A$2:$A$51)*G14))</f>
        <v/>
      </c>
      <c r="I14" s="13">
        <f>IF($P14="","",IF($P14&lt;&gt;"OK",NA(),H14*'Settings'!$B$4*VLOOKUP(B14,'Employees'!$A$2:$I$101,5,FALSE)))</f>
        <v/>
      </c>
      <c r="J14" s="2" t="n"/>
      <c r="K14" s="2" t="n"/>
      <c r="L14" s="4" t="n"/>
      <c r="M14" s="2" t="n"/>
      <c r="N14" s="13">
        <f>IF($P14="","",IF($P14&lt;&gt;"OK",NA(),IF(J14="Approved",IF(E14&gt;'Settings'!$B$3,0,NETWORKDAYS(E14,MIN(F14,'Settings'!$B$3),'Holidays'!$A$2:$A$51)*G14*'Settings'!$B$4*VLOOKUP(B14,'Employees'!$A$2:$I$101,5,FALSE)),0)))</f>
        <v/>
      </c>
      <c r="O14" s="13">
        <f>IF($P14="","",IF($P14&lt;&gt;"OK",NA(),IF(J14="Approved",I14-N14,0)))</f>
        <v/>
      </c>
      <c r="P14" s="8">
        <f>IF(COUNTA(A14:B14,D14:G14,J14:M14)=0,"",IF('Settings'!$B$7&lt;&gt;"OK","CHECK SETTINGS",IF(OR(A14="",COUNTIFS($A$2:$A$1001,A14)&lt;&gt;1,COUNTIFS('Employees'!$A$2:$A$101,B14,'Employees'!$I$2:$I$101,"OK")&lt;&gt;1,COUNTIFS('Settings'!$H$11:$H$13,D14)&lt;&gt;1),"CHECK ID / TYPE",IF(OR(NOT(ISNUMBER(E14)),NOT(ISNUMBER(F14)),NOT(ISNUMBER(G14))),"CHECK DATES / FRACTION",IF(OR(E14&lt;MAX('Settings'!$B$2,VLOOKUP(B14,'Employees'!$A$2:$H$101,3,FALSE)),F14&gt;'Settings'!$B$5,F14&lt;E14,NOT(OR(G14=1,AND(G14=0.5,E14=F14))),NOT(OR(J14="Pending",J14="Approved",J14="Denied",J14="Canceled"))),"CHECK DATES / FRACTION / STATUS",IF(AND(OR(J14="Approved",J14="Denied"),OR(K14="",NOT(ISNUMBER(L14)))),"ADD DECISION RECORD",IF(AND(OR(J14="Approved",J14="Pending"),COUNTIFS($B$2:$B$1001,B14,$E$2:$E$1001,"&lt;="&amp;F14,$F$2:$F$1001,"&gt;="&amp;E14,$J$2:$J$1001,"&lt;&gt;Denied",$J$2:$J$1001,"&lt;&gt;Canceled")&gt;1),"OVERLAPPING ACTIVE REQUESTS",IF(NETWORKDAYS(E14,F14,'Holidays'!$A$2:$A$51)=0,"NO WORKDAYS","OK"))))))))</f>
        <v/>
      </c>
    </row>
    <row r="15">
      <c r="A15" s="11" t="n"/>
      <c r="B15" s="11" t="n"/>
      <c r="C15" s="8">
        <f>IF($P15="","",IF($P15&lt;&gt;"OK",NA(),VLOOKUP(B15,'Employees'!$A$2:$I$101,2,FALSE)))</f>
        <v/>
      </c>
      <c r="D15" s="2" t="n"/>
      <c r="E15" s="4" t="n"/>
      <c r="F15" s="4" t="n"/>
      <c r="G15" s="12" t="n"/>
      <c r="H15" s="13">
        <f>IF($P15="","",IF($P15&lt;&gt;"OK",NA(),NETWORKDAYS(E15,F15,'Holidays'!$A$2:$A$51)*G15))</f>
        <v/>
      </c>
      <c r="I15" s="13">
        <f>IF($P15="","",IF($P15&lt;&gt;"OK",NA(),H15*'Settings'!$B$4*VLOOKUP(B15,'Employees'!$A$2:$I$101,5,FALSE)))</f>
        <v/>
      </c>
      <c r="J15" s="2" t="n"/>
      <c r="K15" s="2" t="n"/>
      <c r="L15" s="4" t="n"/>
      <c r="M15" s="2" t="n"/>
      <c r="N15" s="13">
        <f>IF($P15="","",IF($P15&lt;&gt;"OK",NA(),IF(J15="Approved",IF(E15&gt;'Settings'!$B$3,0,NETWORKDAYS(E15,MIN(F15,'Settings'!$B$3),'Holidays'!$A$2:$A$51)*G15*'Settings'!$B$4*VLOOKUP(B15,'Employees'!$A$2:$I$101,5,FALSE)),0)))</f>
        <v/>
      </c>
      <c r="O15" s="13">
        <f>IF($P15="","",IF($P15&lt;&gt;"OK",NA(),IF(J15="Approved",I15-N15,0)))</f>
        <v/>
      </c>
      <c r="P15" s="8">
        <f>IF(COUNTA(A15:B15,D15:G15,J15:M15)=0,"",IF('Settings'!$B$7&lt;&gt;"OK","CHECK SETTINGS",IF(OR(A15="",COUNTIFS($A$2:$A$1001,A15)&lt;&gt;1,COUNTIFS('Employees'!$A$2:$A$101,B15,'Employees'!$I$2:$I$101,"OK")&lt;&gt;1,COUNTIFS('Settings'!$H$11:$H$13,D15)&lt;&gt;1),"CHECK ID / TYPE",IF(OR(NOT(ISNUMBER(E15)),NOT(ISNUMBER(F15)),NOT(ISNUMBER(G15))),"CHECK DATES / FRACTION",IF(OR(E15&lt;MAX('Settings'!$B$2,VLOOKUP(B15,'Employees'!$A$2:$H$101,3,FALSE)),F15&gt;'Settings'!$B$5,F15&lt;E15,NOT(OR(G15=1,AND(G15=0.5,E15=F15))),NOT(OR(J15="Pending",J15="Approved",J15="Denied",J15="Canceled"))),"CHECK DATES / FRACTION / STATUS",IF(AND(OR(J15="Approved",J15="Denied"),OR(K15="",NOT(ISNUMBER(L15)))),"ADD DECISION RECORD",IF(AND(OR(J15="Approved",J15="Pending"),COUNTIFS($B$2:$B$1001,B15,$E$2:$E$1001,"&lt;="&amp;F15,$F$2:$F$1001,"&gt;="&amp;E15,$J$2:$J$1001,"&lt;&gt;Denied",$J$2:$J$1001,"&lt;&gt;Canceled")&gt;1),"OVERLAPPING ACTIVE REQUESTS",IF(NETWORKDAYS(E15,F15,'Holidays'!$A$2:$A$51)=0,"NO WORKDAYS","OK"))))))))</f>
        <v/>
      </c>
    </row>
    <row r="16">
      <c r="A16" s="11" t="n"/>
      <c r="B16" s="11" t="n"/>
      <c r="C16" s="8">
        <f>IF($P16="","",IF($P16&lt;&gt;"OK",NA(),VLOOKUP(B16,'Employees'!$A$2:$I$101,2,FALSE)))</f>
        <v/>
      </c>
      <c r="D16" s="2" t="n"/>
      <c r="E16" s="4" t="n"/>
      <c r="F16" s="4" t="n"/>
      <c r="G16" s="12" t="n"/>
      <c r="H16" s="13">
        <f>IF($P16="","",IF($P16&lt;&gt;"OK",NA(),NETWORKDAYS(E16,F16,'Holidays'!$A$2:$A$51)*G16))</f>
        <v/>
      </c>
      <c r="I16" s="13">
        <f>IF($P16="","",IF($P16&lt;&gt;"OK",NA(),H16*'Settings'!$B$4*VLOOKUP(B16,'Employees'!$A$2:$I$101,5,FALSE)))</f>
        <v/>
      </c>
      <c r="J16" s="2" t="n"/>
      <c r="K16" s="2" t="n"/>
      <c r="L16" s="4" t="n"/>
      <c r="M16" s="2" t="n"/>
      <c r="N16" s="13">
        <f>IF($P16="","",IF($P16&lt;&gt;"OK",NA(),IF(J16="Approved",IF(E16&gt;'Settings'!$B$3,0,NETWORKDAYS(E16,MIN(F16,'Settings'!$B$3),'Holidays'!$A$2:$A$51)*G16*'Settings'!$B$4*VLOOKUP(B16,'Employees'!$A$2:$I$101,5,FALSE)),0)))</f>
        <v/>
      </c>
      <c r="O16" s="13">
        <f>IF($P16="","",IF($P16&lt;&gt;"OK",NA(),IF(J16="Approved",I16-N16,0)))</f>
        <v/>
      </c>
      <c r="P16" s="8">
        <f>IF(COUNTA(A16:B16,D16:G16,J16:M16)=0,"",IF('Settings'!$B$7&lt;&gt;"OK","CHECK SETTINGS",IF(OR(A16="",COUNTIFS($A$2:$A$1001,A16)&lt;&gt;1,COUNTIFS('Employees'!$A$2:$A$101,B16,'Employees'!$I$2:$I$101,"OK")&lt;&gt;1,COUNTIFS('Settings'!$H$11:$H$13,D16)&lt;&gt;1),"CHECK ID / TYPE",IF(OR(NOT(ISNUMBER(E16)),NOT(ISNUMBER(F16)),NOT(ISNUMBER(G16))),"CHECK DATES / FRACTION",IF(OR(E16&lt;MAX('Settings'!$B$2,VLOOKUP(B16,'Employees'!$A$2:$H$101,3,FALSE)),F16&gt;'Settings'!$B$5,F16&lt;E16,NOT(OR(G16=1,AND(G16=0.5,E16=F16))),NOT(OR(J16="Pending",J16="Approved",J16="Denied",J16="Canceled"))),"CHECK DATES / FRACTION / STATUS",IF(AND(OR(J16="Approved",J16="Denied"),OR(K16="",NOT(ISNUMBER(L16)))),"ADD DECISION RECORD",IF(AND(OR(J16="Approved",J16="Pending"),COUNTIFS($B$2:$B$1001,B16,$E$2:$E$1001,"&lt;="&amp;F16,$F$2:$F$1001,"&gt;="&amp;E16,$J$2:$J$1001,"&lt;&gt;Denied",$J$2:$J$1001,"&lt;&gt;Canceled")&gt;1),"OVERLAPPING ACTIVE REQUESTS",IF(NETWORKDAYS(E16,F16,'Holidays'!$A$2:$A$51)=0,"NO WORKDAYS","OK"))))))))</f>
        <v/>
      </c>
    </row>
    <row r="17">
      <c r="A17" s="11" t="n"/>
      <c r="B17" s="11" t="n"/>
      <c r="C17" s="8">
        <f>IF($P17="","",IF($P17&lt;&gt;"OK",NA(),VLOOKUP(B17,'Employees'!$A$2:$I$101,2,FALSE)))</f>
        <v/>
      </c>
      <c r="D17" s="2" t="n"/>
      <c r="E17" s="4" t="n"/>
      <c r="F17" s="4" t="n"/>
      <c r="G17" s="12" t="n"/>
      <c r="H17" s="13">
        <f>IF($P17="","",IF($P17&lt;&gt;"OK",NA(),NETWORKDAYS(E17,F17,'Holidays'!$A$2:$A$51)*G17))</f>
        <v/>
      </c>
      <c r="I17" s="13">
        <f>IF($P17="","",IF($P17&lt;&gt;"OK",NA(),H17*'Settings'!$B$4*VLOOKUP(B17,'Employees'!$A$2:$I$101,5,FALSE)))</f>
        <v/>
      </c>
      <c r="J17" s="2" t="n"/>
      <c r="K17" s="2" t="n"/>
      <c r="L17" s="4" t="n"/>
      <c r="M17" s="2" t="n"/>
      <c r="N17" s="13">
        <f>IF($P17="","",IF($P17&lt;&gt;"OK",NA(),IF(J17="Approved",IF(E17&gt;'Settings'!$B$3,0,NETWORKDAYS(E17,MIN(F17,'Settings'!$B$3),'Holidays'!$A$2:$A$51)*G17*'Settings'!$B$4*VLOOKUP(B17,'Employees'!$A$2:$I$101,5,FALSE)),0)))</f>
        <v/>
      </c>
      <c r="O17" s="13">
        <f>IF($P17="","",IF($P17&lt;&gt;"OK",NA(),IF(J17="Approved",I17-N17,0)))</f>
        <v/>
      </c>
      <c r="P17" s="8">
        <f>IF(COUNTA(A17:B17,D17:G17,J17:M17)=0,"",IF('Settings'!$B$7&lt;&gt;"OK","CHECK SETTINGS",IF(OR(A17="",COUNTIFS($A$2:$A$1001,A17)&lt;&gt;1,COUNTIFS('Employees'!$A$2:$A$101,B17,'Employees'!$I$2:$I$101,"OK")&lt;&gt;1,COUNTIFS('Settings'!$H$11:$H$13,D17)&lt;&gt;1),"CHECK ID / TYPE",IF(OR(NOT(ISNUMBER(E17)),NOT(ISNUMBER(F17)),NOT(ISNUMBER(G17))),"CHECK DATES / FRACTION",IF(OR(E17&lt;MAX('Settings'!$B$2,VLOOKUP(B17,'Employees'!$A$2:$H$101,3,FALSE)),F17&gt;'Settings'!$B$5,F17&lt;E17,NOT(OR(G17=1,AND(G17=0.5,E17=F17))),NOT(OR(J17="Pending",J17="Approved",J17="Denied",J17="Canceled"))),"CHECK DATES / FRACTION / STATUS",IF(AND(OR(J17="Approved",J17="Denied"),OR(K17="",NOT(ISNUMBER(L17)))),"ADD DECISION RECORD",IF(AND(OR(J17="Approved",J17="Pending"),COUNTIFS($B$2:$B$1001,B17,$E$2:$E$1001,"&lt;="&amp;F17,$F$2:$F$1001,"&gt;="&amp;E17,$J$2:$J$1001,"&lt;&gt;Denied",$J$2:$J$1001,"&lt;&gt;Canceled")&gt;1),"OVERLAPPING ACTIVE REQUESTS",IF(NETWORKDAYS(E17,F17,'Holidays'!$A$2:$A$51)=0,"NO WORKDAYS","OK"))))))))</f>
        <v/>
      </c>
    </row>
    <row r="18">
      <c r="A18" s="11" t="n"/>
      <c r="B18" s="11" t="n"/>
      <c r="C18" s="8">
        <f>IF($P18="","",IF($P18&lt;&gt;"OK",NA(),VLOOKUP(B18,'Employees'!$A$2:$I$101,2,FALSE)))</f>
        <v/>
      </c>
      <c r="D18" s="2" t="n"/>
      <c r="E18" s="4" t="n"/>
      <c r="F18" s="4" t="n"/>
      <c r="G18" s="12" t="n"/>
      <c r="H18" s="13">
        <f>IF($P18="","",IF($P18&lt;&gt;"OK",NA(),NETWORKDAYS(E18,F18,'Holidays'!$A$2:$A$51)*G18))</f>
        <v/>
      </c>
      <c r="I18" s="13">
        <f>IF($P18="","",IF($P18&lt;&gt;"OK",NA(),H18*'Settings'!$B$4*VLOOKUP(B18,'Employees'!$A$2:$I$101,5,FALSE)))</f>
        <v/>
      </c>
      <c r="J18" s="2" t="n"/>
      <c r="K18" s="2" t="n"/>
      <c r="L18" s="4" t="n"/>
      <c r="M18" s="2" t="n"/>
      <c r="N18" s="13">
        <f>IF($P18="","",IF($P18&lt;&gt;"OK",NA(),IF(J18="Approved",IF(E18&gt;'Settings'!$B$3,0,NETWORKDAYS(E18,MIN(F18,'Settings'!$B$3),'Holidays'!$A$2:$A$51)*G18*'Settings'!$B$4*VLOOKUP(B18,'Employees'!$A$2:$I$101,5,FALSE)),0)))</f>
        <v/>
      </c>
      <c r="O18" s="13">
        <f>IF($P18="","",IF($P18&lt;&gt;"OK",NA(),IF(J18="Approved",I18-N18,0)))</f>
        <v/>
      </c>
      <c r="P18" s="8">
        <f>IF(COUNTA(A18:B18,D18:G18,J18:M18)=0,"",IF('Settings'!$B$7&lt;&gt;"OK","CHECK SETTINGS",IF(OR(A18="",COUNTIFS($A$2:$A$1001,A18)&lt;&gt;1,COUNTIFS('Employees'!$A$2:$A$101,B18,'Employees'!$I$2:$I$101,"OK")&lt;&gt;1,COUNTIFS('Settings'!$H$11:$H$13,D18)&lt;&gt;1),"CHECK ID / TYPE",IF(OR(NOT(ISNUMBER(E18)),NOT(ISNUMBER(F18)),NOT(ISNUMBER(G18))),"CHECK DATES / FRACTION",IF(OR(E18&lt;MAX('Settings'!$B$2,VLOOKUP(B18,'Employees'!$A$2:$H$101,3,FALSE)),F18&gt;'Settings'!$B$5,F18&lt;E18,NOT(OR(G18=1,AND(G18=0.5,E18=F18))),NOT(OR(J18="Pending",J18="Approved",J18="Denied",J18="Canceled"))),"CHECK DATES / FRACTION / STATUS",IF(AND(OR(J18="Approved",J18="Denied"),OR(K18="",NOT(ISNUMBER(L18)))),"ADD DECISION RECORD",IF(AND(OR(J18="Approved",J18="Pending"),COUNTIFS($B$2:$B$1001,B18,$E$2:$E$1001,"&lt;="&amp;F18,$F$2:$F$1001,"&gt;="&amp;E18,$J$2:$J$1001,"&lt;&gt;Denied",$J$2:$J$1001,"&lt;&gt;Canceled")&gt;1),"OVERLAPPING ACTIVE REQUESTS",IF(NETWORKDAYS(E18,F18,'Holidays'!$A$2:$A$51)=0,"NO WORKDAYS","OK"))))))))</f>
        <v/>
      </c>
    </row>
    <row r="19">
      <c r="A19" s="11" t="n"/>
      <c r="B19" s="11" t="n"/>
      <c r="C19" s="8">
        <f>IF($P19="","",IF($P19&lt;&gt;"OK",NA(),VLOOKUP(B19,'Employees'!$A$2:$I$101,2,FALSE)))</f>
        <v/>
      </c>
      <c r="D19" s="2" t="n"/>
      <c r="E19" s="4" t="n"/>
      <c r="F19" s="4" t="n"/>
      <c r="G19" s="12" t="n"/>
      <c r="H19" s="13">
        <f>IF($P19="","",IF($P19&lt;&gt;"OK",NA(),NETWORKDAYS(E19,F19,'Holidays'!$A$2:$A$51)*G19))</f>
        <v/>
      </c>
      <c r="I19" s="13">
        <f>IF($P19="","",IF($P19&lt;&gt;"OK",NA(),H19*'Settings'!$B$4*VLOOKUP(B19,'Employees'!$A$2:$I$101,5,FALSE)))</f>
        <v/>
      </c>
      <c r="J19" s="2" t="n"/>
      <c r="K19" s="2" t="n"/>
      <c r="L19" s="4" t="n"/>
      <c r="M19" s="2" t="n"/>
      <c r="N19" s="13">
        <f>IF($P19="","",IF($P19&lt;&gt;"OK",NA(),IF(J19="Approved",IF(E19&gt;'Settings'!$B$3,0,NETWORKDAYS(E19,MIN(F19,'Settings'!$B$3),'Holidays'!$A$2:$A$51)*G19*'Settings'!$B$4*VLOOKUP(B19,'Employees'!$A$2:$I$101,5,FALSE)),0)))</f>
        <v/>
      </c>
      <c r="O19" s="13">
        <f>IF($P19="","",IF($P19&lt;&gt;"OK",NA(),IF(J19="Approved",I19-N19,0)))</f>
        <v/>
      </c>
      <c r="P19" s="8">
        <f>IF(COUNTA(A19:B19,D19:G19,J19:M19)=0,"",IF('Settings'!$B$7&lt;&gt;"OK","CHECK SETTINGS",IF(OR(A19="",COUNTIFS($A$2:$A$1001,A19)&lt;&gt;1,COUNTIFS('Employees'!$A$2:$A$101,B19,'Employees'!$I$2:$I$101,"OK")&lt;&gt;1,COUNTIFS('Settings'!$H$11:$H$13,D19)&lt;&gt;1),"CHECK ID / TYPE",IF(OR(NOT(ISNUMBER(E19)),NOT(ISNUMBER(F19)),NOT(ISNUMBER(G19))),"CHECK DATES / FRACTION",IF(OR(E19&lt;MAX('Settings'!$B$2,VLOOKUP(B19,'Employees'!$A$2:$H$101,3,FALSE)),F19&gt;'Settings'!$B$5,F19&lt;E19,NOT(OR(G19=1,AND(G19=0.5,E19=F19))),NOT(OR(J19="Pending",J19="Approved",J19="Denied",J19="Canceled"))),"CHECK DATES / FRACTION / STATUS",IF(AND(OR(J19="Approved",J19="Denied"),OR(K19="",NOT(ISNUMBER(L19)))),"ADD DECISION RECORD",IF(AND(OR(J19="Approved",J19="Pending"),COUNTIFS($B$2:$B$1001,B19,$E$2:$E$1001,"&lt;="&amp;F19,$F$2:$F$1001,"&gt;="&amp;E19,$J$2:$J$1001,"&lt;&gt;Denied",$J$2:$J$1001,"&lt;&gt;Canceled")&gt;1),"OVERLAPPING ACTIVE REQUESTS",IF(NETWORKDAYS(E19,F19,'Holidays'!$A$2:$A$51)=0,"NO WORKDAYS","OK"))))))))</f>
        <v/>
      </c>
    </row>
    <row r="20">
      <c r="A20" s="11" t="n"/>
      <c r="B20" s="11" t="n"/>
      <c r="C20" s="8">
        <f>IF($P20="","",IF($P20&lt;&gt;"OK",NA(),VLOOKUP(B20,'Employees'!$A$2:$I$101,2,FALSE)))</f>
        <v/>
      </c>
      <c r="D20" s="2" t="n"/>
      <c r="E20" s="4" t="n"/>
      <c r="F20" s="4" t="n"/>
      <c r="G20" s="12" t="n"/>
      <c r="H20" s="13">
        <f>IF($P20="","",IF($P20&lt;&gt;"OK",NA(),NETWORKDAYS(E20,F20,'Holidays'!$A$2:$A$51)*G20))</f>
        <v/>
      </c>
      <c r="I20" s="13">
        <f>IF($P20="","",IF($P20&lt;&gt;"OK",NA(),H20*'Settings'!$B$4*VLOOKUP(B20,'Employees'!$A$2:$I$101,5,FALSE)))</f>
        <v/>
      </c>
      <c r="J20" s="2" t="n"/>
      <c r="K20" s="2" t="n"/>
      <c r="L20" s="4" t="n"/>
      <c r="M20" s="2" t="n"/>
      <c r="N20" s="13">
        <f>IF($P20="","",IF($P20&lt;&gt;"OK",NA(),IF(J20="Approved",IF(E20&gt;'Settings'!$B$3,0,NETWORKDAYS(E20,MIN(F20,'Settings'!$B$3),'Holidays'!$A$2:$A$51)*G20*'Settings'!$B$4*VLOOKUP(B20,'Employees'!$A$2:$I$101,5,FALSE)),0)))</f>
        <v/>
      </c>
      <c r="O20" s="13">
        <f>IF($P20="","",IF($P20&lt;&gt;"OK",NA(),IF(J20="Approved",I20-N20,0)))</f>
        <v/>
      </c>
      <c r="P20" s="8">
        <f>IF(COUNTA(A20:B20,D20:G20,J20:M20)=0,"",IF('Settings'!$B$7&lt;&gt;"OK","CHECK SETTINGS",IF(OR(A20="",COUNTIFS($A$2:$A$1001,A20)&lt;&gt;1,COUNTIFS('Employees'!$A$2:$A$101,B20,'Employees'!$I$2:$I$101,"OK")&lt;&gt;1,COUNTIFS('Settings'!$H$11:$H$13,D20)&lt;&gt;1),"CHECK ID / TYPE",IF(OR(NOT(ISNUMBER(E20)),NOT(ISNUMBER(F20)),NOT(ISNUMBER(G20))),"CHECK DATES / FRACTION",IF(OR(E20&lt;MAX('Settings'!$B$2,VLOOKUP(B20,'Employees'!$A$2:$H$101,3,FALSE)),F20&gt;'Settings'!$B$5,F20&lt;E20,NOT(OR(G20=1,AND(G20=0.5,E20=F20))),NOT(OR(J20="Pending",J20="Approved",J20="Denied",J20="Canceled"))),"CHECK DATES / FRACTION / STATUS",IF(AND(OR(J20="Approved",J20="Denied"),OR(K20="",NOT(ISNUMBER(L20)))),"ADD DECISION RECORD",IF(AND(OR(J20="Approved",J20="Pending"),COUNTIFS($B$2:$B$1001,B20,$E$2:$E$1001,"&lt;="&amp;F20,$F$2:$F$1001,"&gt;="&amp;E20,$J$2:$J$1001,"&lt;&gt;Denied",$J$2:$J$1001,"&lt;&gt;Canceled")&gt;1),"OVERLAPPING ACTIVE REQUESTS",IF(NETWORKDAYS(E20,F20,'Holidays'!$A$2:$A$51)=0,"NO WORKDAYS","OK"))))))))</f>
        <v/>
      </c>
    </row>
    <row r="21">
      <c r="A21" s="11" t="n"/>
      <c r="B21" s="11" t="n"/>
      <c r="C21" s="8">
        <f>IF($P21="","",IF($P21&lt;&gt;"OK",NA(),VLOOKUP(B21,'Employees'!$A$2:$I$101,2,FALSE)))</f>
        <v/>
      </c>
      <c r="D21" s="2" t="n"/>
      <c r="E21" s="4" t="n"/>
      <c r="F21" s="4" t="n"/>
      <c r="G21" s="12" t="n"/>
      <c r="H21" s="13">
        <f>IF($P21="","",IF($P21&lt;&gt;"OK",NA(),NETWORKDAYS(E21,F21,'Holidays'!$A$2:$A$51)*G21))</f>
        <v/>
      </c>
      <c r="I21" s="13">
        <f>IF($P21="","",IF($P21&lt;&gt;"OK",NA(),H21*'Settings'!$B$4*VLOOKUP(B21,'Employees'!$A$2:$I$101,5,FALSE)))</f>
        <v/>
      </c>
      <c r="J21" s="2" t="n"/>
      <c r="K21" s="2" t="n"/>
      <c r="L21" s="4" t="n"/>
      <c r="M21" s="2" t="n"/>
      <c r="N21" s="13">
        <f>IF($P21="","",IF($P21&lt;&gt;"OK",NA(),IF(J21="Approved",IF(E21&gt;'Settings'!$B$3,0,NETWORKDAYS(E21,MIN(F21,'Settings'!$B$3),'Holidays'!$A$2:$A$51)*G21*'Settings'!$B$4*VLOOKUP(B21,'Employees'!$A$2:$I$101,5,FALSE)),0)))</f>
        <v/>
      </c>
      <c r="O21" s="13">
        <f>IF($P21="","",IF($P21&lt;&gt;"OK",NA(),IF(J21="Approved",I21-N21,0)))</f>
        <v/>
      </c>
      <c r="P21" s="8">
        <f>IF(COUNTA(A21:B21,D21:G21,J21:M21)=0,"",IF('Settings'!$B$7&lt;&gt;"OK","CHECK SETTINGS",IF(OR(A21="",COUNTIFS($A$2:$A$1001,A21)&lt;&gt;1,COUNTIFS('Employees'!$A$2:$A$101,B21,'Employees'!$I$2:$I$101,"OK")&lt;&gt;1,COUNTIFS('Settings'!$H$11:$H$13,D21)&lt;&gt;1),"CHECK ID / TYPE",IF(OR(NOT(ISNUMBER(E21)),NOT(ISNUMBER(F21)),NOT(ISNUMBER(G21))),"CHECK DATES / FRACTION",IF(OR(E21&lt;MAX('Settings'!$B$2,VLOOKUP(B21,'Employees'!$A$2:$H$101,3,FALSE)),F21&gt;'Settings'!$B$5,F21&lt;E21,NOT(OR(G21=1,AND(G21=0.5,E21=F21))),NOT(OR(J21="Pending",J21="Approved",J21="Denied",J21="Canceled"))),"CHECK DATES / FRACTION / STATUS",IF(AND(OR(J21="Approved",J21="Denied"),OR(K21="",NOT(ISNUMBER(L21)))),"ADD DECISION RECORD",IF(AND(OR(J21="Approved",J21="Pending"),COUNTIFS($B$2:$B$1001,B21,$E$2:$E$1001,"&lt;="&amp;F21,$F$2:$F$1001,"&gt;="&amp;E21,$J$2:$J$1001,"&lt;&gt;Denied",$J$2:$J$1001,"&lt;&gt;Canceled")&gt;1),"OVERLAPPING ACTIVE REQUESTS",IF(NETWORKDAYS(E21,F21,'Holidays'!$A$2:$A$51)=0,"NO WORKDAYS","OK"))))))))</f>
        <v/>
      </c>
    </row>
    <row r="22">
      <c r="A22" s="11" t="n"/>
      <c r="B22" s="11" t="n"/>
      <c r="C22" s="8">
        <f>IF($P22="","",IF($P22&lt;&gt;"OK",NA(),VLOOKUP(B22,'Employees'!$A$2:$I$101,2,FALSE)))</f>
        <v/>
      </c>
      <c r="D22" s="2" t="n"/>
      <c r="E22" s="4" t="n"/>
      <c r="F22" s="4" t="n"/>
      <c r="G22" s="12" t="n"/>
      <c r="H22" s="13">
        <f>IF($P22="","",IF($P22&lt;&gt;"OK",NA(),NETWORKDAYS(E22,F22,'Holidays'!$A$2:$A$51)*G22))</f>
        <v/>
      </c>
      <c r="I22" s="13">
        <f>IF($P22="","",IF($P22&lt;&gt;"OK",NA(),H22*'Settings'!$B$4*VLOOKUP(B22,'Employees'!$A$2:$I$101,5,FALSE)))</f>
        <v/>
      </c>
      <c r="J22" s="2" t="n"/>
      <c r="K22" s="2" t="n"/>
      <c r="L22" s="4" t="n"/>
      <c r="M22" s="2" t="n"/>
      <c r="N22" s="13">
        <f>IF($P22="","",IF($P22&lt;&gt;"OK",NA(),IF(J22="Approved",IF(E22&gt;'Settings'!$B$3,0,NETWORKDAYS(E22,MIN(F22,'Settings'!$B$3),'Holidays'!$A$2:$A$51)*G22*'Settings'!$B$4*VLOOKUP(B22,'Employees'!$A$2:$I$101,5,FALSE)),0)))</f>
        <v/>
      </c>
      <c r="O22" s="13">
        <f>IF($P22="","",IF($P22&lt;&gt;"OK",NA(),IF(J22="Approved",I22-N22,0)))</f>
        <v/>
      </c>
      <c r="P22" s="8">
        <f>IF(COUNTA(A22:B22,D22:G22,J22:M22)=0,"",IF('Settings'!$B$7&lt;&gt;"OK","CHECK SETTINGS",IF(OR(A22="",COUNTIFS($A$2:$A$1001,A22)&lt;&gt;1,COUNTIFS('Employees'!$A$2:$A$101,B22,'Employees'!$I$2:$I$101,"OK")&lt;&gt;1,COUNTIFS('Settings'!$H$11:$H$13,D22)&lt;&gt;1),"CHECK ID / TYPE",IF(OR(NOT(ISNUMBER(E22)),NOT(ISNUMBER(F22)),NOT(ISNUMBER(G22))),"CHECK DATES / FRACTION",IF(OR(E22&lt;MAX('Settings'!$B$2,VLOOKUP(B22,'Employees'!$A$2:$H$101,3,FALSE)),F22&gt;'Settings'!$B$5,F22&lt;E22,NOT(OR(G22=1,AND(G22=0.5,E22=F22))),NOT(OR(J22="Pending",J22="Approved",J22="Denied",J22="Canceled"))),"CHECK DATES / FRACTION / STATUS",IF(AND(OR(J22="Approved",J22="Denied"),OR(K22="",NOT(ISNUMBER(L22)))),"ADD DECISION RECORD",IF(AND(OR(J22="Approved",J22="Pending"),COUNTIFS($B$2:$B$1001,B22,$E$2:$E$1001,"&lt;="&amp;F22,$F$2:$F$1001,"&gt;="&amp;E22,$J$2:$J$1001,"&lt;&gt;Denied",$J$2:$J$1001,"&lt;&gt;Canceled")&gt;1),"OVERLAPPING ACTIVE REQUESTS",IF(NETWORKDAYS(E22,F22,'Holidays'!$A$2:$A$51)=0,"NO WORKDAYS","OK"))))))))</f>
        <v/>
      </c>
    </row>
    <row r="23">
      <c r="A23" s="11" t="n"/>
      <c r="B23" s="11" t="n"/>
      <c r="C23" s="8">
        <f>IF($P23="","",IF($P23&lt;&gt;"OK",NA(),VLOOKUP(B23,'Employees'!$A$2:$I$101,2,FALSE)))</f>
        <v/>
      </c>
      <c r="D23" s="2" t="n"/>
      <c r="E23" s="4" t="n"/>
      <c r="F23" s="4" t="n"/>
      <c r="G23" s="12" t="n"/>
      <c r="H23" s="13">
        <f>IF($P23="","",IF($P23&lt;&gt;"OK",NA(),NETWORKDAYS(E23,F23,'Holidays'!$A$2:$A$51)*G23))</f>
        <v/>
      </c>
      <c r="I23" s="13">
        <f>IF($P23="","",IF($P23&lt;&gt;"OK",NA(),H23*'Settings'!$B$4*VLOOKUP(B23,'Employees'!$A$2:$I$101,5,FALSE)))</f>
        <v/>
      </c>
      <c r="J23" s="2" t="n"/>
      <c r="K23" s="2" t="n"/>
      <c r="L23" s="4" t="n"/>
      <c r="M23" s="2" t="n"/>
      <c r="N23" s="13">
        <f>IF($P23="","",IF($P23&lt;&gt;"OK",NA(),IF(J23="Approved",IF(E23&gt;'Settings'!$B$3,0,NETWORKDAYS(E23,MIN(F23,'Settings'!$B$3),'Holidays'!$A$2:$A$51)*G23*'Settings'!$B$4*VLOOKUP(B23,'Employees'!$A$2:$I$101,5,FALSE)),0)))</f>
        <v/>
      </c>
      <c r="O23" s="13">
        <f>IF($P23="","",IF($P23&lt;&gt;"OK",NA(),IF(J23="Approved",I23-N23,0)))</f>
        <v/>
      </c>
      <c r="P23" s="8">
        <f>IF(COUNTA(A23:B23,D23:G23,J23:M23)=0,"",IF('Settings'!$B$7&lt;&gt;"OK","CHECK SETTINGS",IF(OR(A23="",COUNTIFS($A$2:$A$1001,A23)&lt;&gt;1,COUNTIFS('Employees'!$A$2:$A$101,B23,'Employees'!$I$2:$I$101,"OK")&lt;&gt;1,COUNTIFS('Settings'!$H$11:$H$13,D23)&lt;&gt;1),"CHECK ID / TYPE",IF(OR(NOT(ISNUMBER(E23)),NOT(ISNUMBER(F23)),NOT(ISNUMBER(G23))),"CHECK DATES / FRACTION",IF(OR(E23&lt;MAX('Settings'!$B$2,VLOOKUP(B23,'Employees'!$A$2:$H$101,3,FALSE)),F23&gt;'Settings'!$B$5,F23&lt;E23,NOT(OR(G23=1,AND(G23=0.5,E23=F23))),NOT(OR(J23="Pending",J23="Approved",J23="Denied",J23="Canceled"))),"CHECK DATES / FRACTION / STATUS",IF(AND(OR(J23="Approved",J23="Denied"),OR(K23="",NOT(ISNUMBER(L23)))),"ADD DECISION RECORD",IF(AND(OR(J23="Approved",J23="Pending"),COUNTIFS($B$2:$B$1001,B23,$E$2:$E$1001,"&lt;="&amp;F23,$F$2:$F$1001,"&gt;="&amp;E23,$J$2:$J$1001,"&lt;&gt;Denied",$J$2:$J$1001,"&lt;&gt;Canceled")&gt;1),"OVERLAPPING ACTIVE REQUESTS",IF(NETWORKDAYS(E23,F23,'Holidays'!$A$2:$A$51)=0,"NO WORKDAYS","OK"))))))))</f>
        <v/>
      </c>
    </row>
    <row r="24">
      <c r="A24" s="11" t="n"/>
      <c r="B24" s="11" t="n"/>
      <c r="C24" s="8">
        <f>IF($P24="","",IF($P24&lt;&gt;"OK",NA(),VLOOKUP(B24,'Employees'!$A$2:$I$101,2,FALSE)))</f>
        <v/>
      </c>
      <c r="D24" s="2" t="n"/>
      <c r="E24" s="4" t="n"/>
      <c r="F24" s="4" t="n"/>
      <c r="G24" s="12" t="n"/>
      <c r="H24" s="13">
        <f>IF($P24="","",IF($P24&lt;&gt;"OK",NA(),NETWORKDAYS(E24,F24,'Holidays'!$A$2:$A$51)*G24))</f>
        <v/>
      </c>
      <c r="I24" s="13">
        <f>IF($P24="","",IF($P24&lt;&gt;"OK",NA(),H24*'Settings'!$B$4*VLOOKUP(B24,'Employees'!$A$2:$I$101,5,FALSE)))</f>
        <v/>
      </c>
      <c r="J24" s="2" t="n"/>
      <c r="K24" s="2" t="n"/>
      <c r="L24" s="4" t="n"/>
      <c r="M24" s="2" t="n"/>
      <c r="N24" s="13">
        <f>IF($P24="","",IF($P24&lt;&gt;"OK",NA(),IF(J24="Approved",IF(E24&gt;'Settings'!$B$3,0,NETWORKDAYS(E24,MIN(F24,'Settings'!$B$3),'Holidays'!$A$2:$A$51)*G24*'Settings'!$B$4*VLOOKUP(B24,'Employees'!$A$2:$I$101,5,FALSE)),0)))</f>
        <v/>
      </c>
      <c r="O24" s="13">
        <f>IF($P24="","",IF($P24&lt;&gt;"OK",NA(),IF(J24="Approved",I24-N24,0)))</f>
        <v/>
      </c>
      <c r="P24" s="8">
        <f>IF(COUNTA(A24:B24,D24:G24,J24:M24)=0,"",IF('Settings'!$B$7&lt;&gt;"OK","CHECK SETTINGS",IF(OR(A24="",COUNTIFS($A$2:$A$1001,A24)&lt;&gt;1,COUNTIFS('Employees'!$A$2:$A$101,B24,'Employees'!$I$2:$I$101,"OK")&lt;&gt;1,COUNTIFS('Settings'!$H$11:$H$13,D24)&lt;&gt;1),"CHECK ID / TYPE",IF(OR(NOT(ISNUMBER(E24)),NOT(ISNUMBER(F24)),NOT(ISNUMBER(G24))),"CHECK DATES / FRACTION",IF(OR(E24&lt;MAX('Settings'!$B$2,VLOOKUP(B24,'Employees'!$A$2:$H$101,3,FALSE)),F24&gt;'Settings'!$B$5,F24&lt;E24,NOT(OR(G24=1,AND(G24=0.5,E24=F24))),NOT(OR(J24="Pending",J24="Approved",J24="Denied",J24="Canceled"))),"CHECK DATES / FRACTION / STATUS",IF(AND(OR(J24="Approved",J24="Denied"),OR(K24="",NOT(ISNUMBER(L24)))),"ADD DECISION RECORD",IF(AND(OR(J24="Approved",J24="Pending"),COUNTIFS($B$2:$B$1001,B24,$E$2:$E$1001,"&lt;="&amp;F24,$F$2:$F$1001,"&gt;="&amp;E24,$J$2:$J$1001,"&lt;&gt;Denied",$J$2:$J$1001,"&lt;&gt;Canceled")&gt;1),"OVERLAPPING ACTIVE REQUESTS",IF(NETWORKDAYS(E24,F24,'Holidays'!$A$2:$A$51)=0,"NO WORKDAYS","OK"))))))))</f>
        <v/>
      </c>
    </row>
    <row r="25">
      <c r="A25" s="11" t="n"/>
      <c r="B25" s="11" t="n"/>
      <c r="C25" s="8">
        <f>IF($P25="","",IF($P25&lt;&gt;"OK",NA(),VLOOKUP(B25,'Employees'!$A$2:$I$101,2,FALSE)))</f>
        <v/>
      </c>
      <c r="D25" s="2" t="n"/>
      <c r="E25" s="4" t="n"/>
      <c r="F25" s="4" t="n"/>
      <c r="G25" s="12" t="n"/>
      <c r="H25" s="13">
        <f>IF($P25="","",IF($P25&lt;&gt;"OK",NA(),NETWORKDAYS(E25,F25,'Holidays'!$A$2:$A$51)*G25))</f>
        <v/>
      </c>
      <c r="I25" s="13">
        <f>IF($P25="","",IF($P25&lt;&gt;"OK",NA(),H25*'Settings'!$B$4*VLOOKUP(B25,'Employees'!$A$2:$I$101,5,FALSE)))</f>
        <v/>
      </c>
      <c r="J25" s="2" t="n"/>
      <c r="K25" s="2" t="n"/>
      <c r="L25" s="4" t="n"/>
      <c r="M25" s="2" t="n"/>
      <c r="N25" s="13">
        <f>IF($P25="","",IF($P25&lt;&gt;"OK",NA(),IF(J25="Approved",IF(E25&gt;'Settings'!$B$3,0,NETWORKDAYS(E25,MIN(F25,'Settings'!$B$3),'Holidays'!$A$2:$A$51)*G25*'Settings'!$B$4*VLOOKUP(B25,'Employees'!$A$2:$I$101,5,FALSE)),0)))</f>
        <v/>
      </c>
      <c r="O25" s="13">
        <f>IF($P25="","",IF($P25&lt;&gt;"OK",NA(),IF(J25="Approved",I25-N25,0)))</f>
        <v/>
      </c>
      <c r="P25" s="8">
        <f>IF(COUNTA(A25:B25,D25:G25,J25:M25)=0,"",IF('Settings'!$B$7&lt;&gt;"OK","CHECK SETTINGS",IF(OR(A25="",COUNTIFS($A$2:$A$1001,A25)&lt;&gt;1,COUNTIFS('Employees'!$A$2:$A$101,B25,'Employees'!$I$2:$I$101,"OK")&lt;&gt;1,COUNTIFS('Settings'!$H$11:$H$13,D25)&lt;&gt;1),"CHECK ID / TYPE",IF(OR(NOT(ISNUMBER(E25)),NOT(ISNUMBER(F25)),NOT(ISNUMBER(G25))),"CHECK DATES / FRACTION",IF(OR(E25&lt;MAX('Settings'!$B$2,VLOOKUP(B25,'Employees'!$A$2:$H$101,3,FALSE)),F25&gt;'Settings'!$B$5,F25&lt;E25,NOT(OR(G25=1,AND(G25=0.5,E25=F25))),NOT(OR(J25="Pending",J25="Approved",J25="Denied",J25="Canceled"))),"CHECK DATES / FRACTION / STATUS",IF(AND(OR(J25="Approved",J25="Denied"),OR(K25="",NOT(ISNUMBER(L25)))),"ADD DECISION RECORD",IF(AND(OR(J25="Approved",J25="Pending"),COUNTIFS($B$2:$B$1001,B25,$E$2:$E$1001,"&lt;="&amp;F25,$F$2:$F$1001,"&gt;="&amp;E25,$J$2:$J$1001,"&lt;&gt;Denied",$J$2:$J$1001,"&lt;&gt;Canceled")&gt;1),"OVERLAPPING ACTIVE REQUESTS",IF(NETWORKDAYS(E25,F25,'Holidays'!$A$2:$A$51)=0,"NO WORKDAYS","OK"))))))))</f>
        <v/>
      </c>
    </row>
    <row r="26">
      <c r="A26" s="11" t="n"/>
      <c r="B26" s="11" t="n"/>
      <c r="C26" s="8">
        <f>IF($P26="","",IF($P26&lt;&gt;"OK",NA(),VLOOKUP(B26,'Employees'!$A$2:$I$101,2,FALSE)))</f>
        <v/>
      </c>
      <c r="D26" s="2" t="n"/>
      <c r="E26" s="4" t="n"/>
      <c r="F26" s="4" t="n"/>
      <c r="G26" s="12" t="n"/>
      <c r="H26" s="13">
        <f>IF($P26="","",IF($P26&lt;&gt;"OK",NA(),NETWORKDAYS(E26,F26,'Holidays'!$A$2:$A$51)*G26))</f>
        <v/>
      </c>
      <c r="I26" s="13">
        <f>IF($P26="","",IF($P26&lt;&gt;"OK",NA(),H26*'Settings'!$B$4*VLOOKUP(B26,'Employees'!$A$2:$I$101,5,FALSE)))</f>
        <v/>
      </c>
      <c r="J26" s="2" t="n"/>
      <c r="K26" s="2" t="n"/>
      <c r="L26" s="4" t="n"/>
      <c r="M26" s="2" t="n"/>
      <c r="N26" s="13">
        <f>IF($P26="","",IF($P26&lt;&gt;"OK",NA(),IF(J26="Approved",IF(E26&gt;'Settings'!$B$3,0,NETWORKDAYS(E26,MIN(F26,'Settings'!$B$3),'Holidays'!$A$2:$A$51)*G26*'Settings'!$B$4*VLOOKUP(B26,'Employees'!$A$2:$I$101,5,FALSE)),0)))</f>
        <v/>
      </c>
      <c r="O26" s="13">
        <f>IF($P26="","",IF($P26&lt;&gt;"OK",NA(),IF(J26="Approved",I26-N26,0)))</f>
        <v/>
      </c>
      <c r="P26" s="8">
        <f>IF(COUNTA(A26:B26,D26:G26,J26:M26)=0,"",IF('Settings'!$B$7&lt;&gt;"OK","CHECK SETTINGS",IF(OR(A26="",COUNTIFS($A$2:$A$1001,A26)&lt;&gt;1,COUNTIFS('Employees'!$A$2:$A$101,B26,'Employees'!$I$2:$I$101,"OK")&lt;&gt;1,COUNTIFS('Settings'!$H$11:$H$13,D26)&lt;&gt;1),"CHECK ID / TYPE",IF(OR(NOT(ISNUMBER(E26)),NOT(ISNUMBER(F26)),NOT(ISNUMBER(G26))),"CHECK DATES / FRACTION",IF(OR(E26&lt;MAX('Settings'!$B$2,VLOOKUP(B26,'Employees'!$A$2:$H$101,3,FALSE)),F26&gt;'Settings'!$B$5,F26&lt;E26,NOT(OR(G26=1,AND(G26=0.5,E26=F26))),NOT(OR(J26="Pending",J26="Approved",J26="Denied",J26="Canceled"))),"CHECK DATES / FRACTION / STATUS",IF(AND(OR(J26="Approved",J26="Denied"),OR(K26="",NOT(ISNUMBER(L26)))),"ADD DECISION RECORD",IF(AND(OR(J26="Approved",J26="Pending"),COUNTIFS($B$2:$B$1001,B26,$E$2:$E$1001,"&lt;="&amp;F26,$F$2:$F$1001,"&gt;="&amp;E26,$J$2:$J$1001,"&lt;&gt;Denied",$J$2:$J$1001,"&lt;&gt;Canceled")&gt;1),"OVERLAPPING ACTIVE REQUESTS",IF(NETWORKDAYS(E26,F26,'Holidays'!$A$2:$A$51)=0,"NO WORKDAYS","OK"))))))))</f>
        <v/>
      </c>
    </row>
    <row r="27">
      <c r="A27" s="11" t="n"/>
      <c r="B27" s="11" t="n"/>
      <c r="C27" s="8">
        <f>IF($P27="","",IF($P27&lt;&gt;"OK",NA(),VLOOKUP(B27,'Employees'!$A$2:$I$101,2,FALSE)))</f>
        <v/>
      </c>
      <c r="D27" s="2" t="n"/>
      <c r="E27" s="4" t="n"/>
      <c r="F27" s="4" t="n"/>
      <c r="G27" s="12" t="n"/>
      <c r="H27" s="13">
        <f>IF($P27="","",IF($P27&lt;&gt;"OK",NA(),NETWORKDAYS(E27,F27,'Holidays'!$A$2:$A$51)*G27))</f>
        <v/>
      </c>
      <c r="I27" s="13">
        <f>IF($P27="","",IF($P27&lt;&gt;"OK",NA(),H27*'Settings'!$B$4*VLOOKUP(B27,'Employees'!$A$2:$I$101,5,FALSE)))</f>
        <v/>
      </c>
      <c r="J27" s="2" t="n"/>
      <c r="K27" s="2" t="n"/>
      <c r="L27" s="4" t="n"/>
      <c r="M27" s="2" t="n"/>
      <c r="N27" s="13">
        <f>IF($P27="","",IF($P27&lt;&gt;"OK",NA(),IF(J27="Approved",IF(E27&gt;'Settings'!$B$3,0,NETWORKDAYS(E27,MIN(F27,'Settings'!$B$3),'Holidays'!$A$2:$A$51)*G27*'Settings'!$B$4*VLOOKUP(B27,'Employees'!$A$2:$I$101,5,FALSE)),0)))</f>
        <v/>
      </c>
      <c r="O27" s="13">
        <f>IF($P27="","",IF($P27&lt;&gt;"OK",NA(),IF(J27="Approved",I27-N27,0)))</f>
        <v/>
      </c>
      <c r="P27" s="8">
        <f>IF(COUNTA(A27:B27,D27:G27,J27:M27)=0,"",IF('Settings'!$B$7&lt;&gt;"OK","CHECK SETTINGS",IF(OR(A27="",COUNTIFS($A$2:$A$1001,A27)&lt;&gt;1,COUNTIFS('Employees'!$A$2:$A$101,B27,'Employees'!$I$2:$I$101,"OK")&lt;&gt;1,COUNTIFS('Settings'!$H$11:$H$13,D27)&lt;&gt;1),"CHECK ID / TYPE",IF(OR(NOT(ISNUMBER(E27)),NOT(ISNUMBER(F27)),NOT(ISNUMBER(G27))),"CHECK DATES / FRACTION",IF(OR(E27&lt;MAX('Settings'!$B$2,VLOOKUP(B27,'Employees'!$A$2:$H$101,3,FALSE)),F27&gt;'Settings'!$B$5,F27&lt;E27,NOT(OR(G27=1,AND(G27=0.5,E27=F27))),NOT(OR(J27="Pending",J27="Approved",J27="Denied",J27="Canceled"))),"CHECK DATES / FRACTION / STATUS",IF(AND(OR(J27="Approved",J27="Denied"),OR(K27="",NOT(ISNUMBER(L27)))),"ADD DECISION RECORD",IF(AND(OR(J27="Approved",J27="Pending"),COUNTIFS($B$2:$B$1001,B27,$E$2:$E$1001,"&lt;="&amp;F27,$F$2:$F$1001,"&gt;="&amp;E27,$J$2:$J$1001,"&lt;&gt;Denied",$J$2:$J$1001,"&lt;&gt;Canceled")&gt;1),"OVERLAPPING ACTIVE REQUESTS",IF(NETWORKDAYS(E27,F27,'Holidays'!$A$2:$A$51)=0,"NO WORKDAYS","OK"))))))))</f>
        <v/>
      </c>
    </row>
    <row r="28">
      <c r="A28" s="11" t="n"/>
      <c r="B28" s="11" t="n"/>
      <c r="C28" s="8">
        <f>IF($P28="","",IF($P28&lt;&gt;"OK",NA(),VLOOKUP(B28,'Employees'!$A$2:$I$101,2,FALSE)))</f>
        <v/>
      </c>
      <c r="D28" s="2" t="n"/>
      <c r="E28" s="4" t="n"/>
      <c r="F28" s="4" t="n"/>
      <c r="G28" s="12" t="n"/>
      <c r="H28" s="13">
        <f>IF($P28="","",IF($P28&lt;&gt;"OK",NA(),NETWORKDAYS(E28,F28,'Holidays'!$A$2:$A$51)*G28))</f>
        <v/>
      </c>
      <c r="I28" s="13">
        <f>IF($P28="","",IF($P28&lt;&gt;"OK",NA(),H28*'Settings'!$B$4*VLOOKUP(B28,'Employees'!$A$2:$I$101,5,FALSE)))</f>
        <v/>
      </c>
      <c r="J28" s="2" t="n"/>
      <c r="K28" s="2" t="n"/>
      <c r="L28" s="4" t="n"/>
      <c r="M28" s="2" t="n"/>
      <c r="N28" s="13">
        <f>IF($P28="","",IF($P28&lt;&gt;"OK",NA(),IF(J28="Approved",IF(E28&gt;'Settings'!$B$3,0,NETWORKDAYS(E28,MIN(F28,'Settings'!$B$3),'Holidays'!$A$2:$A$51)*G28*'Settings'!$B$4*VLOOKUP(B28,'Employees'!$A$2:$I$101,5,FALSE)),0)))</f>
        <v/>
      </c>
      <c r="O28" s="13">
        <f>IF($P28="","",IF($P28&lt;&gt;"OK",NA(),IF(J28="Approved",I28-N28,0)))</f>
        <v/>
      </c>
      <c r="P28" s="8">
        <f>IF(COUNTA(A28:B28,D28:G28,J28:M28)=0,"",IF('Settings'!$B$7&lt;&gt;"OK","CHECK SETTINGS",IF(OR(A28="",COUNTIFS($A$2:$A$1001,A28)&lt;&gt;1,COUNTIFS('Employees'!$A$2:$A$101,B28,'Employees'!$I$2:$I$101,"OK")&lt;&gt;1,COUNTIFS('Settings'!$H$11:$H$13,D28)&lt;&gt;1),"CHECK ID / TYPE",IF(OR(NOT(ISNUMBER(E28)),NOT(ISNUMBER(F28)),NOT(ISNUMBER(G28))),"CHECK DATES / FRACTION",IF(OR(E28&lt;MAX('Settings'!$B$2,VLOOKUP(B28,'Employees'!$A$2:$H$101,3,FALSE)),F28&gt;'Settings'!$B$5,F28&lt;E28,NOT(OR(G28=1,AND(G28=0.5,E28=F28))),NOT(OR(J28="Pending",J28="Approved",J28="Denied",J28="Canceled"))),"CHECK DATES / FRACTION / STATUS",IF(AND(OR(J28="Approved",J28="Denied"),OR(K28="",NOT(ISNUMBER(L28)))),"ADD DECISION RECORD",IF(AND(OR(J28="Approved",J28="Pending"),COUNTIFS($B$2:$B$1001,B28,$E$2:$E$1001,"&lt;="&amp;F28,$F$2:$F$1001,"&gt;="&amp;E28,$J$2:$J$1001,"&lt;&gt;Denied",$J$2:$J$1001,"&lt;&gt;Canceled")&gt;1),"OVERLAPPING ACTIVE REQUESTS",IF(NETWORKDAYS(E28,F28,'Holidays'!$A$2:$A$51)=0,"NO WORKDAYS","OK"))))))))</f>
        <v/>
      </c>
    </row>
    <row r="29">
      <c r="A29" s="11" t="n"/>
      <c r="B29" s="11" t="n"/>
      <c r="C29" s="8">
        <f>IF($P29="","",IF($P29&lt;&gt;"OK",NA(),VLOOKUP(B29,'Employees'!$A$2:$I$101,2,FALSE)))</f>
        <v/>
      </c>
      <c r="D29" s="2" t="n"/>
      <c r="E29" s="4" t="n"/>
      <c r="F29" s="4" t="n"/>
      <c r="G29" s="12" t="n"/>
      <c r="H29" s="13">
        <f>IF($P29="","",IF($P29&lt;&gt;"OK",NA(),NETWORKDAYS(E29,F29,'Holidays'!$A$2:$A$51)*G29))</f>
        <v/>
      </c>
      <c r="I29" s="13">
        <f>IF($P29="","",IF($P29&lt;&gt;"OK",NA(),H29*'Settings'!$B$4*VLOOKUP(B29,'Employees'!$A$2:$I$101,5,FALSE)))</f>
        <v/>
      </c>
      <c r="J29" s="2" t="n"/>
      <c r="K29" s="2" t="n"/>
      <c r="L29" s="4" t="n"/>
      <c r="M29" s="2" t="n"/>
      <c r="N29" s="13">
        <f>IF($P29="","",IF($P29&lt;&gt;"OK",NA(),IF(J29="Approved",IF(E29&gt;'Settings'!$B$3,0,NETWORKDAYS(E29,MIN(F29,'Settings'!$B$3),'Holidays'!$A$2:$A$51)*G29*'Settings'!$B$4*VLOOKUP(B29,'Employees'!$A$2:$I$101,5,FALSE)),0)))</f>
        <v/>
      </c>
      <c r="O29" s="13">
        <f>IF($P29="","",IF($P29&lt;&gt;"OK",NA(),IF(J29="Approved",I29-N29,0)))</f>
        <v/>
      </c>
      <c r="P29" s="8">
        <f>IF(COUNTA(A29:B29,D29:G29,J29:M29)=0,"",IF('Settings'!$B$7&lt;&gt;"OK","CHECK SETTINGS",IF(OR(A29="",COUNTIFS($A$2:$A$1001,A29)&lt;&gt;1,COUNTIFS('Employees'!$A$2:$A$101,B29,'Employees'!$I$2:$I$101,"OK")&lt;&gt;1,COUNTIFS('Settings'!$H$11:$H$13,D29)&lt;&gt;1),"CHECK ID / TYPE",IF(OR(NOT(ISNUMBER(E29)),NOT(ISNUMBER(F29)),NOT(ISNUMBER(G29))),"CHECK DATES / FRACTION",IF(OR(E29&lt;MAX('Settings'!$B$2,VLOOKUP(B29,'Employees'!$A$2:$H$101,3,FALSE)),F29&gt;'Settings'!$B$5,F29&lt;E29,NOT(OR(G29=1,AND(G29=0.5,E29=F29))),NOT(OR(J29="Pending",J29="Approved",J29="Denied",J29="Canceled"))),"CHECK DATES / FRACTION / STATUS",IF(AND(OR(J29="Approved",J29="Denied"),OR(K29="",NOT(ISNUMBER(L29)))),"ADD DECISION RECORD",IF(AND(OR(J29="Approved",J29="Pending"),COUNTIFS($B$2:$B$1001,B29,$E$2:$E$1001,"&lt;="&amp;F29,$F$2:$F$1001,"&gt;="&amp;E29,$J$2:$J$1001,"&lt;&gt;Denied",$J$2:$J$1001,"&lt;&gt;Canceled")&gt;1),"OVERLAPPING ACTIVE REQUESTS",IF(NETWORKDAYS(E29,F29,'Holidays'!$A$2:$A$51)=0,"NO WORKDAYS","OK"))))))))</f>
        <v/>
      </c>
    </row>
    <row r="30">
      <c r="A30" s="11" t="n"/>
      <c r="B30" s="11" t="n"/>
      <c r="C30" s="8">
        <f>IF($P30="","",IF($P30&lt;&gt;"OK",NA(),VLOOKUP(B30,'Employees'!$A$2:$I$101,2,FALSE)))</f>
        <v/>
      </c>
      <c r="D30" s="2" t="n"/>
      <c r="E30" s="4" t="n"/>
      <c r="F30" s="4" t="n"/>
      <c r="G30" s="12" t="n"/>
      <c r="H30" s="13">
        <f>IF($P30="","",IF($P30&lt;&gt;"OK",NA(),NETWORKDAYS(E30,F30,'Holidays'!$A$2:$A$51)*G30))</f>
        <v/>
      </c>
      <c r="I30" s="13">
        <f>IF($P30="","",IF($P30&lt;&gt;"OK",NA(),H30*'Settings'!$B$4*VLOOKUP(B30,'Employees'!$A$2:$I$101,5,FALSE)))</f>
        <v/>
      </c>
      <c r="J30" s="2" t="n"/>
      <c r="K30" s="2" t="n"/>
      <c r="L30" s="4" t="n"/>
      <c r="M30" s="2" t="n"/>
      <c r="N30" s="13">
        <f>IF($P30="","",IF($P30&lt;&gt;"OK",NA(),IF(J30="Approved",IF(E30&gt;'Settings'!$B$3,0,NETWORKDAYS(E30,MIN(F30,'Settings'!$B$3),'Holidays'!$A$2:$A$51)*G30*'Settings'!$B$4*VLOOKUP(B30,'Employees'!$A$2:$I$101,5,FALSE)),0)))</f>
        <v/>
      </c>
      <c r="O30" s="13">
        <f>IF($P30="","",IF($P30&lt;&gt;"OK",NA(),IF(J30="Approved",I30-N30,0)))</f>
        <v/>
      </c>
      <c r="P30" s="8">
        <f>IF(COUNTA(A30:B30,D30:G30,J30:M30)=0,"",IF('Settings'!$B$7&lt;&gt;"OK","CHECK SETTINGS",IF(OR(A30="",COUNTIFS($A$2:$A$1001,A30)&lt;&gt;1,COUNTIFS('Employees'!$A$2:$A$101,B30,'Employees'!$I$2:$I$101,"OK")&lt;&gt;1,COUNTIFS('Settings'!$H$11:$H$13,D30)&lt;&gt;1),"CHECK ID / TYPE",IF(OR(NOT(ISNUMBER(E30)),NOT(ISNUMBER(F30)),NOT(ISNUMBER(G30))),"CHECK DATES / FRACTION",IF(OR(E30&lt;MAX('Settings'!$B$2,VLOOKUP(B30,'Employees'!$A$2:$H$101,3,FALSE)),F30&gt;'Settings'!$B$5,F30&lt;E30,NOT(OR(G30=1,AND(G30=0.5,E30=F30))),NOT(OR(J30="Pending",J30="Approved",J30="Denied",J30="Canceled"))),"CHECK DATES / FRACTION / STATUS",IF(AND(OR(J30="Approved",J30="Denied"),OR(K30="",NOT(ISNUMBER(L30)))),"ADD DECISION RECORD",IF(AND(OR(J30="Approved",J30="Pending"),COUNTIFS($B$2:$B$1001,B30,$E$2:$E$1001,"&lt;="&amp;F30,$F$2:$F$1001,"&gt;="&amp;E30,$J$2:$J$1001,"&lt;&gt;Denied",$J$2:$J$1001,"&lt;&gt;Canceled")&gt;1),"OVERLAPPING ACTIVE REQUESTS",IF(NETWORKDAYS(E30,F30,'Holidays'!$A$2:$A$51)=0,"NO WORKDAYS","OK"))))))))</f>
        <v/>
      </c>
    </row>
    <row r="31">
      <c r="A31" s="11" t="n"/>
      <c r="B31" s="11" t="n"/>
      <c r="C31" s="8">
        <f>IF($P31="","",IF($P31&lt;&gt;"OK",NA(),VLOOKUP(B31,'Employees'!$A$2:$I$101,2,FALSE)))</f>
        <v/>
      </c>
      <c r="D31" s="2" t="n"/>
      <c r="E31" s="4" t="n"/>
      <c r="F31" s="4" t="n"/>
      <c r="G31" s="12" t="n"/>
      <c r="H31" s="13">
        <f>IF($P31="","",IF($P31&lt;&gt;"OK",NA(),NETWORKDAYS(E31,F31,'Holidays'!$A$2:$A$51)*G31))</f>
        <v/>
      </c>
      <c r="I31" s="13">
        <f>IF($P31="","",IF($P31&lt;&gt;"OK",NA(),H31*'Settings'!$B$4*VLOOKUP(B31,'Employees'!$A$2:$I$101,5,FALSE)))</f>
        <v/>
      </c>
      <c r="J31" s="2" t="n"/>
      <c r="K31" s="2" t="n"/>
      <c r="L31" s="4" t="n"/>
      <c r="M31" s="2" t="n"/>
      <c r="N31" s="13">
        <f>IF($P31="","",IF($P31&lt;&gt;"OK",NA(),IF(J31="Approved",IF(E31&gt;'Settings'!$B$3,0,NETWORKDAYS(E31,MIN(F31,'Settings'!$B$3),'Holidays'!$A$2:$A$51)*G31*'Settings'!$B$4*VLOOKUP(B31,'Employees'!$A$2:$I$101,5,FALSE)),0)))</f>
        <v/>
      </c>
      <c r="O31" s="13">
        <f>IF($P31="","",IF($P31&lt;&gt;"OK",NA(),IF(J31="Approved",I31-N31,0)))</f>
        <v/>
      </c>
      <c r="P31" s="8">
        <f>IF(COUNTA(A31:B31,D31:G31,J31:M31)=0,"",IF('Settings'!$B$7&lt;&gt;"OK","CHECK SETTINGS",IF(OR(A31="",COUNTIFS($A$2:$A$1001,A31)&lt;&gt;1,COUNTIFS('Employees'!$A$2:$A$101,B31,'Employees'!$I$2:$I$101,"OK")&lt;&gt;1,COUNTIFS('Settings'!$H$11:$H$13,D31)&lt;&gt;1),"CHECK ID / TYPE",IF(OR(NOT(ISNUMBER(E31)),NOT(ISNUMBER(F31)),NOT(ISNUMBER(G31))),"CHECK DATES / FRACTION",IF(OR(E31&lt;MAX('Settings'!$B$2,VLOOKUP(B31,'Employees'!$A$2:$H$101,3,FALSE)),F31&gt;'Settings'!$B$5,F31&lt;E31,NOT(OR(G31=1,AND(G31=0.5,E31=F31))),NOT(OR(J31="Pending",J31="Approved",J31="Denied",J31="Canceled"))),"CHECK DATES / FRACTION / STATUS",IF(AND(OR(J31="Approved",J31="Denied"),OR(K31="",NOT(ISNUMBER(L31)))),"ADD DECISION RECORD",IF(AND(OR(J31="Approved",J31="Pending"),COUNTIFS($B$2:$B$1001,B31,$E$2:$E$1001,"&lt;="&amp;F31,$F$2:$F$1001,"&gt;="&amp;E31,$J$2:$J$1001,"&lt;&gt;Denied",$J$2:$J$1001,"&lt;&gt;Canceled")&gt;1),"OVERLAPPING ACTIVE REQUESTS",IF(NETWORKDAYS(E31,F31,'Holidays'!$A$2:$A$51)=0,"NO WORKDAYS","OK"))))))))</f>
        <v/>
      </c>
    </row>
    <row r="32">
      <c r="A32" s="11" t="n"/>
      <c r="B32" s="11" t="n"/>
      <c r="C32" s="8">
        <f>IF($P32="","",IF($P32&lt;&gt;"OK",NA(),VLOOKUP(B32,'Employees'!$A$2:$I$101,2,FALSE)))</f>
        <v/>
      </c>
      <c r="D32" s="2" t="n"/>
      <c r="E32" s="4" t="n"/>
      <c r="F32" s="4" t="n"/>
      <c r="G32" s="12" t="n"/>
      <c r="H32" s="13">
        <f>IF($P32="","",IF($P32&lt;&gt;"OK",NA(),NETWORKDAYS(E32,F32,'Holidays'!$A$2:$A$51)*G32))</f>
        <v/>
      </c>
      <c r="I32" s="13">
        <f>IF($P32="","",IF($P32&lt;&gt;"OK",NA(),H32*'Settings'!$B$4*VLOOKUP(B32,'Employees'!$A$2:$I$101,5,FALSE)))</f>
        <v/>
      </c>
      <c r="J32" s="2" t="n"/>
      <c r="K32" s="2" t="n"/>
      <c r="L32" s="4" t="n"/>
      <c r="M32" s="2" t="n"/>
      <c r="N32" s="13">
        <f>IF($P32="","",IF($P32&lt;&gt;"OK",NA(),IF(J32="Approved",IF(E32&gt;'Settings'!$B$3,0,NETWORKDAYS(E32,MIN(F32,'Settings'!$B$3),'Holidays'!$A$2:$A$51)*G32*'Settings'!$B$4*VLOOKUP(B32,'Employees'!$A$2:$I$101,5,FALSE)),0)))</f>
        <v/>
      </c>
      <c r="O32" s="13">
        <f>IF($P32="","",IF($P32&lt;&gt;"OK",NA(),IF(J32="Approved",I32-N32,0)))</f>
        <v/>
      </c>
      <c r="P32" s="8">
        <f>IF(COUNTA(A32:B32,D32:G32,J32:M32)=0,"",IF('Settings'!$B$7&lt;&gt;"OK","CHECK SETTINGS",IF(OR(A32="",COUNTIFS($A$2:$A$1001,A32)&lt;&gt;1,COUNTIFS('Employees'!$A$2:$A$101,B32,'Employees'!$I$2:$I$101,"OK")&lt;&gt;1,COUNTIFS('Settings'!$H$11:$H$13,D32)&lt;&gt;1),"CHECK ID / TYPE",IF(OR(NOT(ISNUMBER(E32)),NOT(ISNUMBER(F32)),NOT(ISNUMBER(G32))),"CHECK DATES / FRACTION",IF(OR(E32&lt;MAX('Settings'!$B$2,VLOOKUP(B32,'Employees'!$A$2:$H$101,3,FALSE)),F32&gt;'Settings'!$B$5,F32&lt;E32,NOT(OR(G32=1,AND(G32=0.5,E32=F32))),NOT(OR(J32="Pending",J32="Approved",J32="Denied",J32="Canceled"))),"CHECK DATES / FRACTION / STATUS",IF(AND(OR(J32="Approved",J32="Denied"),OR(K32="",NOT(ISNUMBER(L32)))),"ADD DECISION RECORD",IF(AND(OR(J32="Approved",J32="Pending"),COUNTIFS($B$2:$B$1001,B32,$E$2:$E$1001,"&lt;="&amp;F32,$F$2:$F$1001,"&gt;="&amp;E32,$J$2:$J$1001,"&lt;&gt;Denied",$J$2:$J$1001,"&lt;&gt;Canceled")&gt;1),"OVERLAPPING ACTIVE REQUESTS",IF(NETWORKDAYS(E32,F32,'Holidays'!$A$2:$A$51)=0,"NO WORKDAYS","OK"))))))))</f>
        <v/>
      </c>
    </row>
    <row r="33">
      <c r="A33" s="11" t="n"/>
      <c r="B33" s="11" t="n"/>
      <c r="C33" s="8">
        <f>IF($P33="","",IF($P33&lt;&gt;"OK",NA(),VLOOKUP(B33,'Employees'!$A$2:$I$101,2,FALSE)))</f>
        <v/>
      </c>
      <c r="D33" s="2" t="n"/>
      <c r="E33" s="4" t="n"/>
      <c r="F33" s="4" t="n"/>
      <c r="G33" s="12" t="n"/>
      <c r="H33" s="13">
        <f>IF($P33="","",IF($P33&lt;&gt;"OK",NA(),NETWORKDAYS(E33,F33,'Holidays'!$A$2:$A$51)*G33))</f>
        <v/>
      </c>
      <c r="I33" s="13">
        <f>IF($P33="","",IF($P33&lt;&gt;"OK",NA(),H33*'Settings'!$B$4*VLOOKUP(B33,'Employees'!$A$2:$I$101,5,FALSE)))</f>
        <v/>
      </c>
      <c r="J33" s="2" t="n"/>
      <c r="K33" s="2" t="n"/>
      <c r="L33" s="4" t="n"/>
      <c r="M33" s="2" t="n"/>
      <c r="N33" s="13">
        <f>IF($P33="","",IF($P33&lt;&gt;"OK",NA(),IF(J33="Approved",IF(E33&gt;'Settings'!$B$3,0,NETWORKDAYS(E33,MIN(F33,'Settings'!$B$3),'Holidays'!$A$2:$A$51)*G33*'Settings'!$B$4*VLOOKUP(B33,'Employees'!$A$2:$I$101,5,FALSE)),0)))</f>
        <v/>
      </c>
      <c r="O33" s="13">
        <f>IF($P33="","",IF($P33&lt;&gt;"OK",NA(),IF(J33="Approved",I33-N33,0)))</f>
        <v/>
      </c>
      <c r="P33" s="8">
        <f>IF(COUNTA(A33:B33,D33:G33,J33:M33)=0,"",IF('Settings'!$B$7&lt;&gt;"OK","CHECK SETTINGS",IF(OR(A33="",COUNTIFS($A$2:$A$1001,A33)&lt;&gt;1,COUNTIFS('Employees'!$A$2:$A$101,B33,'Employees'!$I$2:$I$101,"OK")&lt;&gt;1,COUNTIFS('Settings'!$H$11:$H$13,D33)&lt;&gt;1),"CHECK ID / TYPE",IF(OR(NOT(ISNUMBER(E33)),NOT(ISNUMBER(F33)),NOT(ISNUMBER(G33))),"CHECK DATES / FRACTION",IF(OR(E33&lt;MAX('Settings'!$B$2,VLOOKUP(B33,'Employees'!$A$2:$H$101,3,FALSE)),F33&gt;'Settings'!$B$5,F33&lt;E33,NOT(OR(G33=1,AND(G33=0.5,E33=F33))),NOT(OR(J33="Pending",J33="Approved",J33="Denied",J33="Canceled"))),"CHECK DATES / FRACTION / STATUS",IF(AND(OR(J33="Approved",J33="Denied"),OR(K33="",NOT(ISNUMBER(L33)))),"ADD DECISION RECORD",IF(AND(OR(J33="Approved",J33="Pending"),COUNTIFS($B$2:$B$1001,B33,$E$2:$E$1001,"&lt;="&amp;F33,$F$2:$F$1001,"&gt;="&amp;E33,$J$2:$J$1001,"&lt;&gt;Denied",$J$2:$J$1001,"&lt;&gt;Canceled")&gt;1),"OVERLAPPING ACTIVE REQUESTS",IF(NETWORKDAYS(E33,F33,'Holidays'!$A$2:$A$51)=0,"NO WORKDAYS","OK"))))))))</f>
        <v/>
      </c>
    </row>
    <row r="34">
      <c r="A34" s="11" t="n"/>
      <c r="B34" s="11" t="n"/>
      <c r="C34" s="8">
        <f>IF($P34="","",IF($P34&lt;&gt;"OK",NA(),VLOOKUP(B34,'Employees'!$A$2:$I$101,2,FALSE)))</f>
        <v/>
      </c>
      <c r="D34" s="2" t="n"/>
      <c r="E34" s="4" t="n"/>
      <c r="F34" s="4" t="n"/>
      <c r="G34" s="12" t="n"/>
      <c r="H34" s="13">
        <f>IF($P34="","",IF($P34&lt;&gt;"OK",NA(),NETWORKDAYS(E34,F34,'Holidays'!$A$2:$A$51)*G34))</f>
        <v/>
      </c>
      <c r="I34" s="13">
        <f>IF($P34="","",IF($P34&lt;&gt;"OK",NA(),H34*'Settings'!$B$4*VLOOKUP(B34,'Employees'!$A$2:$I$101,5,FALSE)))</f>
        <v/>
      </c>
      <c r="J34" s="2" t="n"/>
      <c r="K34" s="2" t="n"/>
      <c r="L34" s="4" t="n"/>
      <c r="M34" s="2" t="n"/>
      <c r="N34" s="13">
        <f>IF($P34="","",IF($P34&lt;&gt;"OK",NA(),IF(J34="Approved",IF(E34&gt;'Settings'!$B$3,0,NETWORKDAYS(E34,MIN(F34,'Settings'!$B$3),'Holidays'!$A$2:$A$51)*G34*'Settings'!$B$4*VLOOKUP(B34,'Employees'!$A$2:$I$101,5,FALSE)),0)))</f>
        <v/>
      </c>
      <c r="O34" s="13">
        <f>IF($P34="","",IF($P34&lt;&gt;"OK",NA(),IF(J34="Approved",I34-N34,0)))</f>
        <v/>
      </c>
      <c r="P34" s="8">
        <f>IF(COUNTA(A34:B34,D34:G34,J34:M34)=0,"",IF('Settings'!$B$7&lt;&gt;"OK","CHECK SETTINGS",IF(OR(A34="",COUNTIFS($A$2:$A$1001,A34)&lt;&gt;1,COUNTIFS('Employees'!$A$2:$A$101,B34,'Employees'!$I$2:$I$101,"OK")&lt;&gt;1,COUNTIFS('Settings'!$H$11:$H$13,D34)&lt;&gt;1),"CHECK ID / TYPE",IF(OR(NOT(ISNUMBER(E34)),NOT(ISNUMBER(F34)),NOT(ISNUMBER(G34))),"CHECK DATES / FRACTION",IF(OR(E34&lt;MAX('Settings'!$B$2,VLOOKUP(B34,'Employees'!$A$2:$H$101,3,FALSE)),F34&gt;'Settings'!$B$5,F34&lt;E34,NOT(OR(G34=1,AND(G34=0.5,E34=F34))),NOT(OR(J34="Pending",J34="Approved",J34="Denied",J34="Canceled"))),"CHECK DATES / FRACTION / STATUS",IF(AND(OR(J34="Approved",J34="Denied"),OR(K34="",NOT(ISNUMBER(L34)))),"ADD DECISION RECORD",IF(AND(OR(J34="Approved",J34="Pending"),COUNTIFS($B$2:$B$1001,B34,$E$2:$E$1001,"&lt;="&amp;F34,$F$2:$F$1001,"&gt;="&amp;E34,$J$2:$J$1001,"&lt;&gt;Denied",$J$2:$J$1001,"&lt;&gt;Canceled")&gt;1),"OVERLAPPING ACTIVE REQUESTS",IF(NETWORKDAYS(E34,F34,'Holidays'!$A$2:$A$51)=0,"NO WORKDAYS","OK"))))))))</f>
        <v/>
      </c>
    </row>
    <row r="35">
      <c r="A35" s="11" t="n"/>
      <c r="B35" s="11" t="n"/>
      <c r="C35" s="8">
        <f>IF($P35="","",IF($P35&lt;&gt;"OK",NA(),VLOOKUP(B35,'Employees'!$A$2:$I$101,2,FALSE)))</f>
        <v/>
      </c>
      <c r="D35" s="2" t="n"/>
      <c r="E35" s="4" t="n"/>
      <c r="F35" s="4" t="n"/>
      <c r="G35" s="12" t="n"/>
      <c r="H35" s="13">
        <f>IF($P35="","",IF($P35&lt;&gt;"OK",NA(),NETWORKDAYS(E35,F35,'Holidays'!$A$2:$A$51)*G35))</f>
        <v/>
      </c>
      <c r="I35" s="13">
        <f>IF($P35="","",IF($P35&lt;&gt;"OK",NA(),H35*'Settings'!$B$4*VLOOKUP(B35,'Employees'!$A$2:$I$101,5,FALSE)))</f>
        <v/>
      </c>
      <c r="J35" s="2" t="n"/>
      <c r="K35" s="2" t="n"/>
      <c r="L35" s="4" t="n"/>
      <c r="M35" s="2" t="n"/>
      <c r="N35" s="13">
        <f>IF($P35="","",IF($P35&lt;&gt;"OK",NA(),IF(J35="Approved",IF(E35&gt;'Settings'!$B$3,0,NETWORKDAYS(E35,MIN(F35,'Settings'!$B$3),'Holidays'!$A$2:$A$51)*G35*'Settings'!$B$4*VLOOKUP(B35,'Employees'!$A$2:$I$101,5,FALSE)),0)))</f>
        <v/>
      </c>
      <c r="O35" s="13">
        <f>IF($P35="","",IF($P35&lt;&gt;"OK",NA(),IF(J35="Approved",I35-N35,0)))</f>
        <v/>
      </c>
      <c r="P35" s="8">
        <f>IF(COUNTA(A35:B35,D35:G35,J35:M35)=0,"",IF('Settings'!$B$7&lt;&gt;"OK","CHECK SETTINGS",IF(OR(A35="",COUNTIFS($A$2:$A$1001,A35)&lt;&gt;1,COUNTIFS('Employees'!$A$2:$A$101,B35,'Employees'!$I$2:$I$101,"OK")&lt;&gt;1,COUNTIFS('Settings'!$H$11:$H$13,D35)&lt;&gt;1),"CHECK ID / TYPE",IF(OR(NOT(ISNUMBER(E35)),NOT(ISNUMBER(F35)),NOT(ISNUMBER(G35))),"CHECK DATES / FRACTION",IF(OR(E35&lt;MAX('Settings'!$B$2,VLOOKUP(B35,'Employees'!$A$2:$H$101,3,FALSE)),F35&gt;'Settings'!$B$5,F35&lt;E35,NOT(OR(G35=1,AND(G35=0.5,E35=F35))),NOT(OR(J35="Pending",J35="Approved",J35="Denied",J35="Canceled"))),"CHECK DATES / FRACTION / STATUS",IF(AND(OR(J35="Approved",J35="Denied"),OR(K35="",NOT(ISNUMBER(L35)))),"ADD DECISION RECORD",IF(AND(OR(J35="Approved",J35="Pending"),COUNTIFS($B$2:$B$1001,B35,$E$2:$E$1001,"&lt;="&amp;F35,$F$2:$F$1001,"&gt;="&amp;E35,$J$2:$J$1001,"&lt;&gt;Denied",$J$2:$J$1001,"&lt;&gt;Canceled")&gt;1),"OVERLAPPING ACTIVE REQUESTS",IF(NETWORKDAYS(E35,F35,'Holidays'!$A$2:$A$51)=0,"NO WORKDAYS","OK"))))))))</f>
        <v/>
      </c>
    </row>
    <row r="36">
      <c r="A36" s="11" t="n"/>
      <c r="B36" s="11" t="n"/>
      <c r="C36" s="8">
        <f>IF($P36="","",IF($P36&lt;&gt;"OK",NA(),VLOOKUP(B36,'Employees'!$A$2:$I$101,2,FALSE)))</f>
        <v/>
      </c>
      <c r="D36" s="2" t="n"/>
      <c r="E36" s="4" t="n"/>
      <c r="F36" s="4" t="n"/>
      <c r="G36" s="12" t="n"/>
      <c r="H36" s="13">
        <f>IF($P36="","",IF($P36&lt;&gt;"OK",NA(),NETWORKDAYS(E36,F36,'Holidays'!$A$2:$A$51)*G36))</f>
        <v/>
      </c>
      <c r="I36" s="13">
        <f>IF($P36="","",IF($P36&lt;&gt;"OK",NA(),H36*'Settings'!$B$4*VLOOKUP(B36,'Employees'!$A$2:$I$101,5,FALSE)))</f>
        <v/>
      </c>
      <c r="J36" s="2" t="n"/>
      <c r="K36" s="2" t="n"/>
      <c r="L36" s="4" t="n"/>
      <c r="M36" s="2" t="n"/>
      <c r="N36" s="13">
        <f>IF($P36="","",IF($P36&lt;&gt;"OK",NA(),IF(J36="Approved",IF(E36&gt;'Settings'!$B$3,0,NETWORKDAYS(E36,MIN(F36,'Settings'!$B$3),'Holidays'!$A$2:$A$51)*G36*'Settings'!$B$4*VLOOKUP(B36,'Employees'!$A$2:$I$101,5,FALSE)),0)))</f>
        <v/>
      </c>
      <c r="O36" s="13">
        <f>IF($P36="","",IF($P36&lt;&gt;"OK",NA(),IF(J36="Approved",I36-N36,0)))</f>
        <v/>
      </c>
      <c r="P36" s="8">
        <f>IF(COUNTA(A36:B36,D36:G36,J36:M36)=0,"",IF('Settings'!$B$7&lt;&gt;"OK","CHECK SETTINGS",IF(OR(A36="",COUNTIFS($A$2:$A$1001,A36)&lt;&gt;1,COUNTIFS('Employees'!$A$2:$A$101,B36,'Employees'!$I$2:$I$101,"OK")&lt;&gt;1,COUNTIFS('Settings'!$H$11:$H$13,D36)&lt;&gt;1),"CHECK ID / TYPE",IF(OR(NOT(ISNUMBER(E36)),NOT(ISNUMBER(F36)),NOT(ISNUMBER(G36))),"CHECK DATES / FRACTION",IF(OR(E36&lt;MAX('Settings'!$B$2,VLOOKUP(B36,'Employees'!$A$2:$H$101,3,FALSE)),F36&gt;'Settings'!$B$5,F36&lt;E36,NOT(OR(G36=1,AND(G36=0.5,E36=F36))),NOT(OR(J36="Pending",J36="Approved",J36="Denied",J36="Canceled"))),"CHECK DATES / FRACTION / STATUS",IF(AND(OR(J36="Approved",J36="Denied"),OR(K36="",NOT(ISNUMBER(L36)))),"ADD DECISION RECORD",IF(AND(OR(J36="Approved",J36="Pending"),COUNTIFS($B$2:$B$1001,B36,$E$2:$E$1001,"&lt;="&amp;F36,$F$2:$F$1001,"&gt;="&amp;E36,$J$2:$J$1001,"&lt;&gt;Denied",$J$2:$J$1001,"&lt;&gt;Canceled")&gt;1),"OVERLAPPING ACTIVE REQUESTS",IF(NETWORKDAYS(E36,F36,'Holidays'!$A$2:$A$51)=0,"NO WORKDAYS","OK"))))))))</f>
        <v/>
      </c>
    </row>
    <row r="37">
      <c r="A37" s="11" t="n"/>
      <c r="B37" s="11" t="n"/>
      <c r="C37" s="8">
        <f>IF($P37="","",IF($P37&lt;&gt;"OK",NA(),VLOOKUP(B37,'Employees'!$A$2:$I$101,2,FALSE)))</f>
        <v/>
      </c>
      <c r="D37" s="2" t="n"/>
      <c r="E37" s="4" t="n"/>
      <c r="F37" s="4" t="n"/>
      <c r="G37" s="12" t="n"/>
      <c r="H37" s="13">
        <f>IF($P37="","",IF($P37&lt;&gt;"OK",NA(),NETWORKDAYS(E37,F37,'Holidays'!$A$2:$A$51)*G37))</f>
        <v/>
      </c>
      <c r="I37" s="13">
        <f>IF($P37="","",IF($P37&lt;&gt;"OK",NA(),H37*'Settings'!$B$4*VLOOKUP(B37,'Employees'!$A$2:$I$101,5,FALSE)))</f>
        <v/>
      </c>
      <c r="J37" s="2" t="n"/>
      <c r="K37" s="2" t="n"/>
      <c r="L37" s="4" t="n"/>
      <c r="M37" s="2" t="n"/>
      <c r="N37" s="13">
        <f>IF($P37="","",IF($P37&lt;&gt;"OK",NA(),IF(J37="Approved",IF(E37&gt;'Settings'!$B$3,0,NETWORKDAYS(E37,MIN(F37,'Settings'!$B$3),'Holidays'!$A$2:$A$51)*G37*'Settings'!$B$4*VLOOKUP(B37,'Employees'!$A$2:$I$101,5,FALSE)),0)))</f>
        <v/>
      </c>
      <c r="O37" s="13">
        <f>IF($P37="","",IF($P37&lt;&gt;"OK",NA(),IF(J37="Approved",I37-N37,0)))</f>
        <v/>
      </c>
      <c r="P37" s="8">
        <f>IF(COUNTA(A37:B37,D37:G37,J37:M37)=0,"",IF('Settings'!$B$7&lt;&gt;"OK","CHECK SETTINGS",IF(OR(A37="",COUNTIFS($A$2:$A$1001,A37)&lt;&gt;1,COUNTIFS('Employees'!$A$2:$A$101,B37,'Employees'!$I$2:$I$101,"OK")&lt;&gt;1,COUNTIFS('Settings'!$H$11:$H$13,D37)&lt;&gt;1),"CHECK ID / TYPE",IF(OR(NOT(ISNUMBER(E37)),NOT(ISNUMBER(F37)),NOT(ISNUMBER(G37))),"CHECK DATES / FRACTION",IF(OR(E37&lt;MAX('Settings'!$B$2,VLOOKUP(B37,'Employees'!$A$2:$H$101,3,FALSE)),F37&gt;'Settings'!$B$5,F37&lt;E37,NOT(OR(G37=1,AND(G37=0.5,E37=F37))),NOT(OR(J37="Pending",J37="Approved",J37="Denied",J37="Canceled"))),"CHECK DATES / FRACTION / STATUS",IF(AND(OR(J37="Approved",J37="Denied"),OR(K37="",NOT(ISNUMBER(L37)))),"ADD DECISION RECORD",IF(AND(OR(J37="Approved",J37="Pending"),COUNTIFS($B$2:$B$1001,B37,$E$2:$E$1001,"&lt;="&amp;F37,$F$2:$F$1001,"&gt;="&amp;E37,$J$2:$J$1001,"&lt;&gt;Denied",$J$2:$J$1001,"&lt;&gt;Canceled")&gt;1),"OVERLAPPING ACTIVE REQUESTS",IF(NETWORKDAYS(E37,F37,'Holidays'!$A$2:$A$51)=0,"NO WORKDAYS","OK"))))))))</f>
        <v/>
      </c>
    </row>
    <row r="38">
      <c r="A38" s="11" t="n"/>
      <c r="B38" s="11" t="n"/>
      <c r="C38" s="8">
        <f>IF($P38="","",IF($P38&lt;&gt;"OK",NA(),VLOOKUP(B38,'Employees'!$A$2:$I$101,2,FALSE)))</f>
        <v/>
      </c>
      <c r="D38" s="2" t="n"/>
      <c r="E38" s="4" t="n"/>
      <c r="F38" s="4" t="n"/>
      <c r="G38" s="12" t="n"/>
      <c r="H38" s="13">
        <f>IF($P38="","",IF($P38&lt;&gt;"OK",NA(),NETWORKDAYS(E38,F38,'Holidays'!$A$2:$A$51)*G38))</f>
        <v/>
      </c>
      <c r="I38" s="13">
        <f>IF($P38="","",IF($P38&lt;&gt;"OK",NA(),H38*'Settings'!$B$4*VLOOKUP(B38,'Employees'!$A$2:$I$101,5,FALSE)))</f>
        <v/>
      </c>
      <c r="J38" s="2" t="n"/>
      <c r="K38" s="2" t="n"/>
      <c r="L38" s="4" t="n"/>
      <c r="M38" s="2" t="n"/>
      <c r="N38" s="13">
        <f>IF($P38="","",IF($P38&lt;&gt;"OK",NA(),IF(J38="Approved",IF(E38&gt;'Settings'!$B$3,0,NETWORKDAYS(E38,MIN(F38,'Settings'!$B$3),'Holidays'!$A$2:$A$51)*G38*'Settings'!$B$4*VLOOKUP(B38,'Employees'!$A$2:$I$101,5,FALSE)),0)))</f>
        <v/>
      </c>
      <c r="O38" s="13">
        <f>IF($P38="","",IF($P38&lt;&gt;"OK",NA(),IF(J38="Approved",I38-N38,0)))</f>
        <v/>
      </c>
      <c r="P38" s="8">
        <f>IF(COUNTA(A38:B38,D38:G38,J38:M38)=0,"",IF('Settings'!$B$7&lt;&gt;"OK","CHECK SETTINGS",IF(OR(A38="",COUNTIFS($A$2:$A$1001,A38)&lt;&gt;1,COUNTIFS('Employees'!$A$2:$A$101,B38,'Employees'!$I$2:$I$101,"OK")&lt;&gt;1,COUNTIFS('Settings'!$H$11:$H$13,D38)&lt;&gt;1),"CHECK ID / TYPE",IF(OR(NOT(ISNUMBER(E38)),NOT(ISNUMBER(F38)),NOT(ISNUMBER(G38))),"CHECK DATES / FRACTION",IF(OR(E38&lt;MAX('Settings'!$B$2,VLOOKUP(B38,'Employees'!$A$2:$H$101,3,FALSE)),F38&gt;'Settings'!$B$5,F38&lt;E38,NOT(OR(G38=1,AND(G38=0.5,E38=F38))),NOT(OR(J38="Pending",J38="Approved",J38="Denied",J38="Canceled"))),"CHECK DATES / FRACTION / STATUS",IF(AND(OR(J38="Approved",J38="Denied"),OR(K38="",NOT(ISNUMBER(L38)))),"ADD DECISION RECORD",IF(AND(OR(J38="Approved",J38="Pending"),COUNTIFS($B$2:$B$1001,B38,$E$2:$E$1001,"&lt;="&amp;F38,$F$2:$F$1001,"&gt;="&amp;E38,$J$2:$J$1001,"&lt;&gt;Denied",$J$2:$J$1001,"&lt;&gt;Canceled")&gt;1),"OVERLAPPING ACTIVE REQUESTS",IF(NETWORKDAYS(E38,F38,'Holidays'!$A$2:$A$51)=0,"NO WORKDAYS","OK"))))))))</f>
        <v/>
      </c>
    </row>
    <row r="39">
      <c r="A39" s="11" t="n"/>
      <c r="B39" s="11" t="n"/>
      <c r="C39" s="8">
        <f>IF($P39="","",IF($P39&lt;&gt;"OK",NA(),VLOOKUP(B39,'Employees'!$A$2:$I$101,2,FALSE)))</f>
        <v/>
      </c>
      <c r="D39" s="2" t="n"/>
      <c r="E39" s="4" t="n"/>
      <c r="F39" s="4" t="n"/>
      <c r="G39" s="12" t="n"/>
      <c r="H39" s="13">
        <f>IF($P39="","",IF($P39&lt;&gt;"OK",NA(),NETWORKDAYS(E39,F39,'Holidays'!$A$2:$A$51)*G39))</f>
        <v/>
      </c>
      <c r="I39" s="13">
        <f>IF($P39="","",IF($P39&lt;&gt;"OK",NA(),H39*'Settings'!$B$4*VLOOKUP(B39,'Employees'!$A$2:$I$101,5,FALSE)))</f>
        <v/>
      </c>
      <c r="J39" s="2" t="n"/>
      <c r="K39" s="2" t="n"/>
      <c r="L39" s="4" t="n"/>
      <c r="M39" s="2" t="n"/>
      <c r="N39" s="13">
        <f>IF($P39="","",IF($P39&lt;&gt;"OK",NA(),IF(J39="Approved",IF(E39&gt;'Settings'!$B$3,0,NETWORKDAYS(E39,MIN(F39,'Settings'!$B$3),'Holidays'!$A$2:$A$51)*G39*'Settings'!$B$4*VLOOKUP(B39,'Employees'!$A$2:$I$101,5,FALSE)),0)))</f>
        <v/>
      </c>
      <c r="O39" s="13">
        <f>IF($P39="","",IF($P39&lt;&gt;"OK",NA(),IF(J39="Approved",I39-N39,0)))</f>
        <v/>
      </c>
      <c r="P39" s="8">
        <f>IF(COUNTA(A39:B39,D39:G39,J39:M39)=0,"",IF('Settings'!$B$7&lt;&gt;"OK","CHECK SETTINGS",IF(OR(A39="",COUNTIFS($A$2:$A$1001,A39)&lt;&gt;1,COUNTIFS('Employees'!$A$2:$A$101,B39,'Employees'!$I$2:$I$101,"OK")&lt;&gt;1,COUNTIFS('Settings'!$H$11:$H$13,D39)&lt;&gt;1),"CHECK ID / TYPE",IF(OR(NOT(ISNUMBER(E39)),NOT(ISNUMBER(F39)),NOT(ISNUMBER(G39))),"CHECK DATES / FRACTION",IF(OR(E39&lt;MAX('Settings'!$B$2,VLOOKUP(B39,'Employees'!$A$2:$H$101,3,FALSE)),F39&gt;'Settings'!$B$5,F39&lt;E39,NOT(OR(G39=1,AND(G39=0.5,E39=F39))),NOT(OR(J39="Pending",J39="Approved",J39="Denied",J39="Canceled"))),"CHECK DATES / FRACTION / STATUS",IF(AND(OR(J39="Approved",J39="Denied"),OR(K39="",NOT(ISNUMBER(L39)))),"ADD DECISION RECORD",IF(AND(OR(J39="Approved",J39="Pending"),COUNTIFS($B$2:$B$1001,B39,$E$2:$E$1001,"&lt;="&amp;F39,$F$2:$F$1001,"&gt;="&amp;E39,$J$2:$J$1001,"&lt;&gt;Denied",$J$2:$J$1001,"&lt;&gt;Canceled")&gt;1),"OVERLAPPING ACTIVE REQUESTS",IF(NETWORKDAYS(E39,F39,'Holidays'!$A$2:$A$51)=0,"NO WORKDAYS","OK"))))))))</f>
        <v/>
      </c>
    </row>
    <row r="40">
      <c r="A40" s="11" t="n"/>
      <c r="B40" s="11" t="n"/>
      <c r="C40" s="8">
        <f>IF($P40="","",IF($P40&lt;&gt;"OK",NA(),VLOOKUP(B40,'Employees'!$A$2:$I$101,2,FALSE)))</f>
        <v/>
      </c>
      <c r="D40" s="2" t="n"/>
      <c r="E40" s="4" t="n"/>
      <c r="F40" s="4" t="n"/>
      <c r="G40" s="12" t="n"/>
      <c r="H40" s="13">
        <f>IF($P40="","",IF($P40&lt;&gt;"OK",NA(),NETWORKDAYS(E40,F40,'Holidays'!$A$2:$A$51)*G40))</f>
        <v/>
      </c>
      <c r="I40" s="13">
        <f>IF($P40="","",IF($P40&lt;&gt;"OK",NA(),H40*'Settings'!$B$4*VLOOKUP(B40,'Employees'!$A$2:$I$101,5,FALSE)))</f>
        <v/>
      </c>
      <c r="J40" s="2" t="n"/>
      <c r="K40" s="2" t="n"/>
      <c r="L40" s="4" t="n"/>
      <c r="M40" s="2" t="n"/>
      <c r="N40" s="13">
        <f>IF($P40="","",IF($P40&lt;&gt;"OK",NA(),IF(J40="Approved",IF(E40&gt;'Settings'!$B$3,0,NETWORKDAYS(E40,MIN(F40,'Settings'!$B$3),'Holidays'!$A$2:$A$51)*G40*'Settings'!$B$4*VLOOKUP(B40,'Employees'!$A$2:$I$101,5,FALSE)),0)))</f>
        <v/>
      </c>
      <c r="O40" s="13">
        <f>IF($P40="","",IF($P40&lt;&gt;"OK",NA(),IF(J40="Approved",I40-N40,0)))</f>
        <v/>
      </c>
      <c r="P40" s="8">
        <f>IF(COUNTA(A40:B40,D40:G40,J40:M40)=0,"",IF('Settings'!$B$7&lt;&gt;"OK","CHECK SETTINGS",IF(OR(A40="",COUNTIFS($A$2:$A$1001,A40)&lt;&gt;1,COUNTIFS('Employees'!$A$2:$A$101,B40,'Employees'!$I$2:$I$101,"OK")&lt;&gt;1,COUNTIFS('Settings'!$H$11:$H$13,D40)&lt;&gt;1),"CHECK ID / TYPE",IF(OR(NOT(ISNUMBER(E40)),NOT(ISNUMBER(F40)),NOT(ISNUMBER(G40))),"CHECK DATES / FRACTION",IF(OR(E40&lt;MAX('Settings'!$B$2,VLOOKUP(B40,'Employees'!$A$2:$H$101,3,FALSE)),F40&gt;'Settings'!$B$5,F40&lt;E40,NOT(OR(G40=1,AND(G40=0.5,E40=F40))),NOT(OR(J40="Pending",J40="Approved",J40="Denied",J40="Canceled"))),"CHECK DATES / FRACTION / STATUS",IF(AND(OR(J40="Approved",J40="Denied"),OR(K40="",NOT(ISNUMBER(L40)))),"ADD DECISION RECORD",IF(AND(OR(J40="Approved",J40="Pending"),COUNTIFS($B$2:$B$1001,B40,$E$2:$E$1001,"&lt;="&amp;F40,$F$2:$F$1001,"&gt;="&amp;E40,$J$2:$J$1001,"&lt;&gt;Denied",$J$2:$J$1001,"&lt;&gt;Canceled")&gt;1),"OVERLAPPING ACTIVE REQUESTS",IF(NETWORKDAYS(E40,F40,'Holidays'!$A$2:$A$51)=0,"NO WORKDAYS","OK"))))))))</f>
        <v/>
      </c>
    </row>
    <row r="41">
      <c r="A41" s="11" t="n"/>
      <c r="B41" s="11" t="n"/>
      <c r="C41" s="8">
        <f>IF($P41="","",IF($P41&lt;&gt;"OK",NA(),VLOOKUP(B41,'Employees'!$A$2:$I$101,2,FALSE)))</f>
        <v/>
      </c>
      <c r="D41" s="2" t="n"/>
      <c r="E41" s="4" t="n"/>
      <c r="F41" s="4" t="n"/>
      <c r="G41" s="12" t="n"/>
      <c r="H41" s="13">
        <f>IF($P41="","",IF($P41&lt;&gt;"OK",NA(),NETWORKDAYS(E41,F41,'Holidays'!$A$2:$A$51)*G41))</f>
        <v/>
      </c>
      <c r="I41" s="13">
        <f>IF($P41="","",IF($P41&lt;&gt;"OK",NA(),H41*'Settings'!$B$4*VLOOKUP(B41,'Employees'!$A$2:$I$101,5,FALSE)))</f>
        <v/>
      </c>
      <c r="J41" s="2" t="n"/>
      <c r="K41" s="2" t="n"/>
      <c r="L41" s="4" t="n"/>
      <c r="M41" s="2" t="n"/>
      <c r="N41" s="13">
        <f>IF($P41="","",IF($P41&lt;&gt;"OK",NA(),IF(J41="Approved",IF(E41&gt;'Settings'!$B$3,0,NETWORKDAYS(E41,MIN(F41,'Settings'!$B$3),'Holidays'!$A$2:$A$51)*G41*'Settings'!$B$4*VLOOKUP(B41,'Employees'!$A$2:$I$101,5,FALSE)),0)))</f>
        <v/>
      </c>
      <c r="O41" s="13">
        <f>IF($P41="","",IF($P41&lt;&gt;"OK",NA(),IF(J41="Approved",I41-N41,0)))</f>
        <v/>
      </c>
      <c r="P41" s="8">
        <f>IF(COUNTA(A41:B41,D41:G41,J41:M41)=0,"",IF('Settings'!$B$7&lt;&gt;"OK","CHECK SETTINGS",IF(OR(A41="",COUNTIFS($A$2:$A$1001,A41)&lt;&gt;1,COUNTIFS('Employees'!$A$2:$A$101,B41,'Employees'!$I$2:$I$101,"OK")&lt;&gt;1,COUNTIFS('Settings'!$H$11:$H$13,D41)&lt;&gt;1),"CHECK ID / TYPE",IF(OR(NOT(ISNUMBER(E41)),NOT(ISNUMBER(F41)),NOT(ISNUMBER(G41))),"CHECK DATES / FRACTION",IF(OR(E41&lt;MAX('Settings'!$B$2,VLOOKUP(B41,'Employees'!$A$2:$H$101,3,FALSE)),F41&gt;'Settings'!$B$5,F41&lt;E41,NOT(OR(G41=1,AND(G41=0.5,E41=F41))),NOT(OR(J41="Pending",J41="Approved",J41="Denied",J41="Canceled"))),"CHECK DATES / FRACTION / STATUS",IF(AND(OR(J41="Approved",J41="Denied"),OR(K41="",NOT(ISNUMBER(L41)))),"ADD DECISION RECORD",IF(AND(OR(J41="Approved",J41="Pending"),COUNTIFS($B$2:$B$1001,B41,$E$2:$E$1001,"&lt;="&amp;F41,$F$2:$F$1001,"&gt;="&amp;E41,$J$2:$J$1001,"&lt;&gt;Denied",$J$2:$J$1001,"&lt;&gt;Canceled")&gt;1),"OVERLAPPING ACTIVE REQUESTS",IF(NETWORKDAYS(E41,F41,'Holidays'!$A$2:$A$51)=0,"NO WORKDAYS","OK"))))))))</f>
        <v/>
      </c>
    </row>
    <row r="42">
      <c r="A42" s="11" t="n"/>
      <c r="B42" s="11" t="n"/>
      <c r="C42" s="8">
        <f>IF($P42="","",IF($P42&lt;&gt;"OK",NA(),VLOOKUP(B42,'Employees'!$A$2:$I$101,2,FALSE)))</f>
        <v/>
      </c>
      <c r="D42" s="2" t="n"/>
      <c r="E42" s="4" t="n"/>
      <c r="F42" s="4" t="n"/>
      <c r="G42" s="12" t="n"/>
      <c r="H42" s="13">
        <f>IF($P42="","",IF($P42&lt;&gt;"OK",NA(),NETWORKDAYS(E42,F42,'Holidays'!$A$2:$A$51)*G42))</f>
        <v/>
      </c>
      <c r="I42" s="13">
        <f>IF($P42="","",IF($P42&lt;&gt;"OK",NA(),H42*'Settings'!$B$4*VLOOKUP(B42,'Employees'!$A$2:$I$101,5,FALSE)))</f>
        <v/>
      </c>
      <c r="J42" s="2" t="n"/>
      <c r="K42" s="2" t="n"/>
      <c r="L42" s="4" t="n"/>
      <c r="M42" s="2" t="n"/>
      <c r="N42" s="13">
        <f>IF($P42="","",IF($P42&lt;&gt;"OK",NA(),IF(J42="Approved",IF(E42&gt;'Settings'!$B$3,0,NETWORKDAYS(E42,MIN(F42,'Settings'!$B$3),'Holidays'!$A$2:$A$51)*G42*'Settings'!$B$4*VLOOKUP(B42,'Employees'!$A$2:$I$101,5,FALSE)),0)))</f>
        <v/>
      </c>
      <c r="O42" s="13">
        <f>IF($P42="","",IF($P42&lt;&gt;"OK",NA(),IF(J42="Approved",I42-N42,0)))</f>
        <v/>
      </c>
      <c r="P42" s="8">
        <f>IF(COUNTA(A42:B42,D42:G42,J42:M42)=0,"",IF('Settings'!$B$7&lt;&gt;"OK","CHECK SETTINGS",IF(OR(A42="",COUNTIFS($A$2:$A$1001,A42)&lt;&gt;1,COUNTIFS('Employees'!$A$2:$A$101,B42,'Employees'!$I$2:$I$101,"OK")&lt;&gt;1,COUNTIFS('Settings'!$H$11:$H$13,D42)&lt;&gt;1),"CHECK ID / TYPE",IF(OR(NOT(ISNUMBER(E42)),NOT(ISNUMBER(F42)),NOT(ISNUMBER(G42))),"CHECK DATES / FRACTION",IF(OR(E42&lt;MAX('Settings'!$B$2,VLOOKUP(B42,'Employees'!$A$2:$H$101,3,FALSE)),F42&gt;'Settings'!$B$5,F42&lt;E42,NOT(OR(G42=1,AND(G42=0.5,E42=F42))),NOT(OR(J42="Pending",J42="Approved",J42="Denied",J42="Canceled"))),"CHECK DATES / FRACTION / STATUS",IF(AND(OR(J42="Approved",J42="Denied"),OR(K42="",NOT(ISNUMBER(L42)))),"ADD DECISION RECORD",IF(AND(OR(J42="Approved",J42="Pending"),COUNTIFS($B$2:$B$1001,B42,$E$2:$E$1001,"&lt;="&amp;F42,$F$2:$F$1001,"&gt;="&amp;E42,$J$2:$J$1001,"&lt;&gt;Denied",$J$2:$J$1001,"&lt;&gt;Canceled")&gt;1),"OVERLAPPING ACTIVE REQUESTS",IF(NETWORKDAYS(E42,F42,'Holidays'!$A$2:$A$51)=0,"NO WORKDAYS","OK"))))))))</f>
        <v/>
      </c>
    </row>
    <row r="43">
      <c r="A43" s="11" t="n"/>
      <c r="B43" s="11" t="n"/>
      <c r="C43" s="8">
        <f>IF($P43="","",IF($P43&lt;&gt;"OK",NA(),VLOOKUP(B43,'Employees'!$A$2:$I$101,2,FALSE)))</f>
        <v/>
      </c>
      <c r="D43" s="2" t="n"/>
      <c r="E43" s="4" t="n"/>
      <c r="F43" s="4" t="n"/>
      <c r="G43" s="12" t="n"/>
      <c r="H43" s="13">
        <f>IF($P43="","",IF($P43&lt;&gt;"OK",NA(),NETWORKDAYS(E43,F43,'Holidays'!$A$2:$A$51)*G43))</f>
        <v/>
      </c>
      <c r="I43" s="13">
        <f>IF($P43="","",IF($P43&lt;&gt;"OK",NA(),H43*'Settings'!$B$4*VLOOKUP(B43,'Employees'!$A$2:$I$101,5,FALSE)))</f>
        <v/>
      </c>
      <c r="J43" s="2" t="n"/>
      <c r="K43" s="2" t="n"/>
      <c r="L43" s="4" t="n"/>
      <c r="M43" s="2" t="n"/>
      <c r="N43" s="13">
        <f>IF($P43="","",IF($P43&lt;&gt;"OK",NA(),IF(J43="Approved",IF(E43&gt;'Settings'!$B$3,0,NETWORKDAYS(E43,MIN(F43,'Settings'!$B$3),'Holidays'!$A$2:$A$51)*G43*'Settings'!$B$4*VLOOKUP(B43,'Employees'!$A$2:$I$101,5,FALSE)),0)))</f>
        <v/>
      </c>
      <c r="O43" s="13">
        <f>IF($P43="","",IF($P43&lt;&gt;"OK",NA(),IF(J43="Approved",I43-N43,0)))</f>
        <v/>
      </c>
      <c r="P43" s="8">
        <f>IF(COUNTA(A43:B43,D43:G43,J43:M43)=0,"",IF('Settings'!$B$7&lt;&gt;"OK","CHECK SETTINGS",IF(OR(A43="",COUNTIFS($A$2:$A$1001,A43)&lt;&gt;1,COUNTIFS('Employees'!$A$2:$A$101,B43,'Employees'!$I$2:$I$101,"OK")&lt;&gt;1,COUNTIFS('Settings'!$H$11:$H$13,D43)&lt;&gt;1),"CHECK ID / TYPE",IF(OR(NOT(ISNUMBER(E43)),NOT(ISNUMBER(F43)),NOT(ISNUMBER(G43))),"CHECK DATES / FRACTION",IF(OR(E43&lt;MAX('Settings'!$B$2,VLOOKUP(B43,'Employees'!$A$2:$H$101,3,FALSE)),F43&gt;'Settings'!$B$5,F43&lt;E43,NOT(OR(G43=1,AND(G43=0.5,E43=F43))),NOT(OR(J43="Pending",J43="Approved",J43="Denied",J43="Canceled"))),"CHECK DATES / FRACTION / STATUS",IF(AND(OR(J43="Approved",J43="Denied"),OR(K43="",NOT(ISNUMBER(L43)))),"ADD DECISION RECORD",IF(AND(OR(J43="Approved",J43="Pending"),COUNTIFS($B$2:$B$1001,B43,$E$2:$E$1001,"&lt;="&amp;F43,$F$2:$F$1001,"&gt;="&amp;E43,$J$2:$J$1001,"&lt;&gt;Denied",$J$2:$J$1001,"&lt;&gt;Canceled")&gt;1),"OVERLAPPING ACTIVE REQUESTS",IF(NETWORKDAYS(E43,F43,'Holidays'!$A$2:$A$51)=0,"NO WORKDAYS","OK"))))))))</f>
        <v/>
      </c>
    </row>
    <row r="44">
      <c r="A44" s="11" t="n"/>
      <c r="B44" s="11" t="n"/>
      <c r="C44" s="8">
        <f>IF($P44="","",IF($P44&lt;&gt;"OK",NA(),VLOOKUP(B44,'Employees'!$A$2:$I$101,2,FALSE)))</f>
        <v/>
      </c>
      <c r="D44" s="2" t="n"/>
      <c r="E44" s="4" t="n"/>
      <c r="F44" s="4" t="n"/>
      <c r="G44" s="12" t="n"/>
      <c r="H44" s="13">
        <f>IF($P44="","",IF($P44&lt;&gt;"OK",NA(),NETWORKDAYS(E44,F44,'Holidays'!$A$2:$A$51)*G44))</f>
        <v/>
      </c>
      <c r="I44" s="13">
        <f>IF($P44="","",IF($P44&lt;&gt;"OK",NA(),H44*'Settings'!$B$4*VLOOKUP(B44,'Employees'!$A$2:$I$101,5,FALSE)))</f>
        <v/>
      </c>
      <c r="J44" s="2" t="n"/>
      <c r="K44" s="2" t="n"/>
      <c r="L44" s="4" t="n"/>
      <c r="M44" s="2" t="n"/>
      <c r="N44" s="13">
        <f>IF($P44="","",IF($P44&lt;&gt;"OK",NA(),IF(J44="Approved",IF(E44&gt;'Settings'!$B$3,0,NETWORKDAYS(E44,MIN(F44,'Settings'!$B$3),'Holidays'!$A$2:$A$51)*G44*'Settings'!$B$4*VLOOKUP(B44,'Employees'!$A$2:$I$101,5,FALSE)),0)))</f>
        <v/>
      </c>
      <c r="O44" s="13">
        <f>IF($P44="","",IF($P44&lt;&gt;"OK",NA(),IF(J44="Approved",I44-N44,0)))</f>
        <v/>
      </c>
      <c r="P44" s="8">
        <f>IF(COUNTA(A44:B44,D44:G44,J44:M44)=0,"",IF('Settings'!$B$7&lt;&gt;"OK","CHECK SETTINGS",IF(OR(A44="",COUNTIFS($A$2:$A$1001,A44)&lt;&gt;1,COUNTIFS('Employees'!$A$2:$A$101,B44,'Employees'!$I$2:$I$101,"OK")&lt;&gt;1,COUNTIFS('Settings'!$H$11:$H$13,D44)&lt;&gt;1),"CHECK ID / TYPE",IF(OR(NOT(ISNUMBER(E44)),NOT(ISNUMBER(F44)),NOT(ISNUMBER(G44))),"CHECK DATES / FRACTION",IF(OR(E44&lt;MAX('Settings'!$B$2,VLOOKUP(B44,'Employees'!$A$2:$H$101,3,FALSE)),F44&gt;'Settings'!$B$5,F44&lt;E44,NOT(OR(G44=1,AND(G44=0.5,E44=F44))),NOT(OR(J44="Pending",J44="Approved",J44="Denied",J44="Canceled"))),"CHECK DATES / FRACTION / STATUS",IF(AND(OR(J44="Approved",J44="Denied"),OR(K44="",NOT(ISNUMBER(L44)))),"ADD DECISION RECORD",IF(AND(OR(J44="Approved",J44="Pending"),COUNTIFS($B$2:$B$1001,B44,$E$2:$E$1001,"&lt;="&amp;F44,$F$2:$F$1001,"&gt;="&amp;E44,$J$2:$J$1001,"&lt;&gt;Denied",$J$2:$J$1001,"&lt;&gt;Canceled")&gt;1),"OVERLAPPING ACTIVE REQUESTS",IF(NETWORKDAYS(E44,F44,'Holidays'!$A$2:$A$51)=0,"NO WORKDAYS","OK"))))))))</f>
        <v/>
      </c>
    </row>
    <row r="45">
      <c r="A45" s="11" t="n"/>
      <c r="B45" s="11" t="n"/>
      <c r="C45" s="8">
        <f>IF($P45="","",IF($P45&lt;&gt;"OK",NA(),VLOOKUP(B45,'Employees'!$A$2:$I$101,2,FALSE)))</f>
        <v/>
      </c>
      <c r="D45" s="2" t="n"/>
      <c r="E45" s="4" t="n"/>
      <c r="F45" s="4" t="n"/>
      <c r="G45" s="12" t="n"/>
      <c r="H45" s="13">
        <f>IF($P45="","",IF($P45&lt;&gt;"OK",NA(),NETWORKDAYS(E45,F45,'Holidays'!$A$2:$A$51)*G45))</f>
        <v/>
      </c>
      <c r="I45" s="13">
        <f>IF($P45="","",IF($P45&lt;&gt;"OK",NA(),H45*'Settings'!$B$4*VLOOKUP(B45,'Employees'!$A$2:$I$101,5,FALSE)))</f>
        <v/>
      </c>
      <c r="J45" s="2" t="n"/>
      <c r="K45" s="2" t="n"/>
      <c r="L45" s="4" t="n"/>
      <c r="M45" s="2" t="n"/>
      <c r="N45" s="13">
        <f>IF($P45="","",IF($P45&lt;&gt;"OK",NA(),IF(J45="Approved",IF(E45&gt;'Settings'!$B$3,0,NETWORKDAYS(E45,MIN(F45,'Settings'!$B$3),'Holidays'!$A$2:$A$51)*G45*'Settings'!$B$4*VLOOKUP(B45,'Employees'!$A$2:$I$101,5,FALSE)),0)))</f>
        <v/>
      </c>
      <c r="O45" s="13">
        <f>IF($P45="","",IF($P45&lt;&gt;"OK",NA(),IF(J45="Approved",I45-N45,0)))</f>
        <v/>
      </c>
      <c r="P45" s="8">
        <f>IF(COUNTA(A45:B45,D45:G45,J45:M45)=0,"",IF('Settings'!$B$7&lt;&gt;"OK","CHECK SETTINGS",IF(OR(A45="",COUNTIFS($A$2:$A$1001,A45)&lt;&gt;1,COUNTIFS('Employees'!$A$2:$A$101,B45,'Employees'!$I$2:$I$101,"OK")&lt;&gt;1,COUNTIFS('Settings'!$H$11:$H$13,D45)&lt;&gt;1),"CHECK ID / TYPE",IF(OR(NOT(ISNUMBER(E45)),NOT(ISNUMBER(F45)),NOT(ISNUMBER(G45))),"CHECK DATES / FRACTION",IF(OR(E45&lt;MAX('Settings'!$B$2,VLOOKUP(B45,'Employees'!$A$2:$H$101,3,FALSE)),F45&gt;'Settings'!$B$5,F45&lt;E45,NOT(OR(G45=1,AND(G45=0.5,E45=F45))),NOT(OR(J45="Pending",J45="Approved",J45="Denied",J45="Canceled"))),"CHECK DATES / FRACTION / STATUS",IF(AND(OR(J45="Approved",J45="Denied"),OR(K45="",NOT(ISNUMBER(L45)))),"ADD DECISION RECORD",IF(AND(OR(J45="Approved",J45="Pending"),COUNTIFS($B$2:$B$1001,B45,$E$2:$E$1001,"&lt;="&amp;F45,$F$2:$F$1001,"&gt;="&amp;E45,$J$2:$J$1001,"&lt;&gt;Denied",$J$2:$J$1001,"&lt;&gt;Canceled")&gt;1),"OVERLAPPING ACTIVE REQUESTS",IF(NETWORKDAYS(E45,F45,'Holidays'!$A$2:$A$51)=0,"NO WORKDAYS","OK"))))))))</f>
        <v/>
      </c>
    </row>
    <row r="46">
      <c r="A46" s="11" t="n"/>
      <c r="B46" s="11" t="n"/>
      <c r="C46" s="8">
        <f>IF($P46="","",IF($P46&lt;&gt;"OK",NA(),VLOOKUP(B46,'Employees'!$A$2:$I$101,2,FALSE)))</f>
        <v/>
      </c>
      <c r="D46" s="2" t="n"/>
      <c r="E46" s="4" t="n"/>
      <c r="F46" s="4" t="n"/>
      <c r="G46" s="12" t="n"/>
      <c r="H46" s="13">
        <f>IF($P46="","",IF($P46&lt;&gt;"OK",NA(),NETWORKDAYS(E46,F46,'Holidays'!$A$2:$A$51)*G46))</f>
        <v/>
      </c>
      <c r="I46" s="13">
        <f>IF($P46="","",IF($P46&lt;&gt;"OK",NA(),H46*'Settings'!$B$4*VLOOKUP(B46,'Employees'!$A$2:$I$101,5,FALSE)))</f>
        <v/>
      </c>
      <c r="J46" s="2" t="n"/>
      <c r="K46" s="2" t="n"/>
      <c r="L46" s="4" t="n"/>
      <c r="M46" s="2" t="n"/>
      <c r="N46" s="13">
        <f>IF($P46="","",IF($P46&lt;&gt;"OK",NA(),IF(J46="Approved",IF(E46&gt;'Settings'!$B$3,0,NETWORKDAYS(E46,MIN(F46,'Settings'!$B$3),'Holidays'!$A$2:$A$51)*G46*'Settings'!$B$4*VLOOKUP(B46,'Employees'!$A$2:$I$101,5,FALSE)),0)))</f>
        <v/>
      </c>
      <c r="O46" s="13">
        <f>IF($P46="","",IF($P46&lt;&gt;"OK",NA(),IF(J46="Approved",I46-N46,0)))</f>
        <v/>
      </c>
      <c r="P46" s="8">
        <f>IF(COUNTA(A46:B46,D46:G46,J46:M46)=0,"",IF('Settings'!$B$7&lt;&gt;"OK","CHECK SETTINGS",IF(OR(A46="",COUNTIFS($A$2:$A$1001,A46)&lt;&gt;1,COUNTIFS('Employees'!$A$2:$A$101,B46,'Employees'!$I$2:$I$101,"OK")&lt;&gt;1,COUNTIFS('Settings'!$H$11:$H$13,D46)&lt;&gt;1),"CHECK ID / TYPE",IF(OR(NOT(ISNUMBER(E46)),NOT(ISNUMBER(F46)),NOT(ISNUMBER(G46))),"CHECK DATES / FRACTION",IF(OR(E46&lt;MAX('Settings'!$B$2,VLOOKUP(B46,'Employees'!$A$2:$H$101,3,FALSE)),F46&gt;'Settings'!$B$5,F46&lt;E46,NOT(OR(G46=1,AND(G46=0.5,E46=F46))),NOT(OR(J46="Pending",J46="Approved",J46="Denied",J46="Canceled"))),"CHECK DATES / FRACTION / STATUS",IF(AND(OR(J46="Approved",J46="Denied"),OR(K46="",NOT(ISNUMBER(L46)))),"ADD DECISION RECORD",IF(AND(OR(J46="Approved",J46="Pending"),COUNTIFS($B$2:$B$1001,B46,$E$2:$E$1001,"&lt;="&amp;F46,$F$2:$F$1001,"&gt;="&amp;E46,$J$2:$J$1001,"&lt;&gt;Denied",$J$2:$J$1001,"&lt;&gt;Canceled")&gt;1),"OVERLAPPING ACTIVE REQUESTS",IF(NETWORKDAYS(E46,F46,'Holidays'!$A$2:$A$51)=0,"NO WORKDAYS","OK"))))))))</f>
        <v/>
      </c>
    </row>
    <row r="47">
      <c r="A47" s="11" t="n"/>
      <c r="B47" s="11" t="n"/>
      <c r="C47" s="8">
        <f>IF($P47="","",IF($P47&lt;&gt;"OK",NA(),VLOOKUP(B47,'Employees'!$A$2:$I$101,2,FALSE)))</f>
        <v/>
      </c>
      <c r="D47" s="2" t="n"/>
      <c r="E47" s="4" t="n"/>
      <c r="F47" s="4" t="n"/>
      <c r="G47" s="12" t="n"/>
      <c r="H47" s="13">
        <f>IF($P47="","",IF($P47&lt;&gt;"OK",NA(),NETWORKDAYS(E47,F47,'Holidays'!$A$2:$A$51)*G47))</f>
        <v/>
      </c>
      <c r="I47" s="13">
        <f>IF($P47="","",IF($P47&lt;&gt;"OK",NA(),H47*'Settings'!$B$4*VLOOKUP(B47,'Employees'!$A$2:$I$101,5,FALSE)))</f>
        <v/>
      </c>
      <c r="J47" s="2" t="n"/>
      <c r="K47" s="2" t="n"/>
      <c r="L47" s="4" t="n"/>
      <c r="M47" s="2" t="n"/>
      <c r="N47" s="13">
        <f>IF($P47="","",IF($P47&lt;&gt;"OK",NA(),IF(J47="Approved",IF(E47&gt;'Settings'!$B$3,0,NETWORKDAYS(E47,MIN(F47,'Settings'!$B$3),'Holidays'!$A$2:$A$51)*G47*'Settings'!$B$4*VLOOKUP(B47,'Employees'!$A$2:$I$101,5,FALSE)),0)))</f>
        <v/>
      </c>
      <c r="O47" s="13">
        <f>IF($P47="","",IF($P47&lt;&gt;"OK",NA(),IF(J47="Approved",I47-N47,0)))</f>
        <v/>
      </c>
      <c r="P47" s="8">
        <f>IF(COUNTA(A47:B47,D47:G47,J47:M47)=0,"",IF('Settings'!$B$7&lt;&gt;"OK","CHECK SETTINGS",IF(OR(A47="",COUNTIFS($A$2:$A$1001,A47)&lt;&gt;1,COUNTIFS('Employees'!$A$2:$A$101,B47,'Employees'!$I$2:$I$101,"OK")&lt;&gt;1,COUNTIFS('Settings'!$H$11:$H$13,D47)&lt;&gt;1),"CHECK ID / TYPE",IF(OR(NOT(ISNUMBER(E47)),NOT(ISNUMBER(F47)),NOT(ISNUMBER(G47))),"CHECK DATES / FRACTION",IF(OR(E47&lt;MAX('Settings'!$B$2,VLOOKUP(B47,'Employees'!$A$2:$H$101,3,FALSE)),F47&gt;'Settings'!$B$5,F47&lt;E47,NOT(OR(G47=1,AND(G47=0.5,E47=F47))),NOT(OR(J47="Pending",J47="Approved",J47="Denied",J47="Canceled"))),"CHECK DATES / FRACTION / STATUS",IF(AND(OR(J47="Approved",J47="Denied"),OR(K47="",NOT(ISNUMBER(L47)))),"ADD DECISION RECORD",IF(AND(OR(J47="Approved",J47="Pending"),COUNTIFS($B$2:$B$1001,B47,$E$2:$E$1001,"&lt;="&amp;F47,$F$2:$F$1001,"&gt;="&amp;E47,$J$2:$J$1001,"&lt;&gt;Denied",$J$2:$J$1001,"&lt;&gt;Canceled")&gt;1),"OVERLAPPING ACTIVE REQUESTS",IF(NETWORKDAYS(E47,F47,'Holidays'!$A$2:$A$51)=0,"NO WORKDAYS","OK"))))))))</f>
        <v/>
      </c>
    </row>
    <row r="48">
      <c r="A48" s="11" t="n"/>
      <c r="B48" s="11" t="n"/>
      <c r="C48" s="8">
        <f>IF($P48="","",IF($P48&lt;&gt;"OK",NA(),VLOOKUP(B48,'Employees'!$A$2:$I$101,2,FALSE)))</f>
        <v/>
      </c>
      <c r="D48" s="2" t="n"/>
      <c r="E48" s="4" t="n"/>
      <c r="F48" s="4" t="n"/>
      <c r="G48" s="12" t="n"/>
      <c r="H48" s="13">
        <f>IF($P48="","",IF($P48&lt;&gt;"OK",NA(),NETWORKDAYS(E48,F48,'Holidays'!$A$2:$A$51)*G48))</f>
        <v/>
      </c>
      <c r="I48" s="13">
        <f>IF($P48="","",IF($P48&lt;&gt;"OK",NA(),H48*'Settings'!$B$4*VLOOKUP(B48,'Employees'!$A$2:$I$101,5,FALSE)))</f>
        <v/>
      </c>
      <c r="J48" s="2" t="n"/>
      <c r="K48" s="2" t="n"/>
      <c r="L48" s="4" t="n"/>
      <c r="M48" s="2" t="n"/>
      <c r="N48" s="13">
        <f>IF($P48="","",IF($P48&lt;&gt;"OK",NA(),IF(J48="Approved",IF(E48&gt;'Settings'!$B$3,0,NETWORKDAYS(E48,MIN(F48,'Settings'!$B$3),'Holidays'!$A$2:$A$51)*G48*'Settings'!$B$4*VLOOKUP(B48,'Employees'!$A$2:$I$101,5,FALSE)),0)))</f>
        <v/>
      </c>
      <c r="O48" s="13">
        <f>IF($P48="","",IF($P48&lt;&gt;"OK",NA(),IF(J48="Approved",I48-N48,0)))</f>
        <v/>
      </c>
      <c r="P48" s="8">
        <f>IF(COUNTA(A48:B48,D48:G48,J48:M48)=0,"",IF('Settings'!$B$7&lt;&gt;"OK","CHECK SETTINGS",IF(OR(A48="",COUNTIFS($A$2:$A$1001,A48)&lt;&gt;1,COUNTIFS('Employees'!$A$2:$A$101,B48,'Employees'!$I$2:$I$101,"OK")&lt;&gt;1,COUNTIFS('Settings'!$H$11:$H$13,D48)&lt;&gt;1),"CHECK ID / TYPE",IF(OR(NOT(ISNUMBER(E48)),NOT(ISNUMBER(F48)),NOT(ISNUMBER(G48))),"CHECK DATES / FRACTION",IF(OR(E48&lt;MAX('Settings'!$B$2,VLOOKUP(B48,'Employees'!$A$2:$H$101,3,FALSE)),F48&gt;'Settings'!$B$5,F48&lt;E48,NOT(OR(G48=1,AND(G48=0.5,E48=F48))),NOT(OR(J48="Pending",J48="Approved",J48="Denied",J48="Canceled"))),"CHECK DATES / FRACTION / STATUS",IF(AND(OR(J48="Approved",J48="Denied"),OR(K48="",NOT(ISNUMBER(L48)))),"ADD DECISION RECORD",IF(AND(OR(J48="Approved",J48="Pending"),COUNTIFS($B$2:$B$1001,B48,$E$2:$E$1001,"&lt;="&amp;F48,$F$2:$F$1001,"&gt;="&amp;E48,$J$2:$J$1001,"&lt;&gt;Denied",$J$2:$J$1001,"&lt;&gt;Canceled")&gt;1),"OVERLAPPING ACTIVE REQUESTS",IF(NETWORKDAYS(E48,F48,'Holidays'!$A$2:$A$51)=0,"NO WORKDAYS","OK"))))))))</f>
        <v/>
      </c>
    </row>
    <row r="49">
      <c r="A49" s="11" t="n"/>
      <c r="B49" s="11" t="n"/>
      <c r="C49" s="8">
        <f>IF($P49="","",IF($P49&lt;&gt;"OK",NA(),VLOOKUP(B49,'Employees'!$A$2:$I$101,2,FALSE)))</f>
        <v/>
      </c>
      <c r="D49" s="2" t="n"/>
      <c r="E49" s="4" t="n"/>
      <c r="F49" s="4" t="n"/>
      <c r="G49" s="12" t="n"/>
      <c r="H49" s="13">
        <f>IF($P49="","",IF($P49&lt;&gt;"OK",NA(),NETWORKDAYS(E49,F49,'Holidays'!$A$2:$A$51)*G49))</f>
        <v/>
      </c>
      <c r="I49" s="13">
        <f>IF($P49="","",IF($P49&lt;&gt;"OK",NA(),H49*'Settings'!$B$4*VLOOKUP(B49,'Employees'!$A$2:$I$101,5,FALSE)))</f>
        <v/>
      </c>
      <c r="J49" s="2" t="n"/>
      <c r="K49" s="2" t="n"/>
      <c r="L49" s="4" t="n"/>
      <c r="M49" s="2" t="n"/>
      <c r="N49" s="13">
        <f>IF($P49="","",IF($P49&lt;&gt;"OK",NA(),IF(J49="Approved",IF(E49&gt;'Settings'!$B$3,0,NETWORKDAYS(E49,MIN(F49,'Settings'!$B$3),'Holidays'!$A$2:$A$51)*G49*'Settings'!$B$4*VLOOKUP(B49,'Employees'!$A$2:$I$101,5,FALSE)),0)))</f>
        <v/>
      </c>
      <c r="O49" s="13">
        <f>IF($P49="","",IF($P49&lt;&gt;"OK",NA(),IF(J49="Approved",I49-N49,0)))</f>
        <v/>
      </c>
      <c r="P49" s="8">
        <f>IF(COUNTA(A49:B49,D49:G49,J49:M49)=0,"",IF('Settings'!$B$7&lt;&gt;"OK","CHECK SETTINGS",IF(OR(A49="",COUNTIFS($A$2:$A$1001,A49)&lt;&gt;1,COUNTIFS('Employees'!$A$2:$A$101,B49,'Employees'!$I$2:$I$101,"OK")&lt;&gt;1,COUNTIFS('Settings'!$H$11:$H$13,D49)&lt;&gt;1),"CHECK ID / TYPE",IF(OR(NOT(ISNUMBER(E49)),NOT(ISNUMBER(F49)),NOT(ISNUMBER(G49))),"CHECK DATES / FRACTION",IF(OR(E49&lt;MAX('Settings'!$B$2,VLOOKUP(B49,'Employees'!$A$2:$H$101,3,FALSE)),F49&gt;'Settings'!$B$5,F49&lt;E49,NOT(OR(G49=1,AND(G49=0.5,E49=F49))),NOT(OR(J49="Pending",J49="Approved",J49="Denied",J49="Canceled"))),"CHECK DATES / FRACTION / STATUS",IF(AND(OR(J49="Approved",J49="Denied"),OR(K49="",NOT(ISNUMBER(L49)))),"ADD DECISION RECORD",IF(AND(OR(J49="Approved",J49="Pending"),COUNTIFS($B$2:$B$1001,B49,$E$2:$E$1001,"&lt;="&amp;F49,$F$2:$F$1001,"&gt;="&amp;E49,$J$2:$J$1001,"&lt;&gt;Denied",$J$2:$J$1001,"&lt;&gt;Canceled")&gt;1),"OVERLAPPING ACTIVE REQUESTS",IF(NETWORKDAYS(E49,F49,'Holidays'!$A$2:$A$51)=0,"NO WORKDAYS","OK"))))))))</f>
        <v/>
      </c>
    </row>
    <row r="50">
      <c r="A50" s="11" t="n"/>
      <c r="B50" s="11" t="n"/>
      <c r="C50" s="8">
        <f>IF($P50="","",IF($P50&lt;&gt;"OK",NA(),VLOOKUP(B50,'Employees'!$A$2:$I$101,2,FALSE)))</f>
        <v/>
      </c>
      <c r="D50" s="2" t="n"/>
      <c r="E50" s="4" t="n"/>
      <c r="F50" s="4" t="n"/>
      <c r="G50" s="12" t="n"/>
      <c r="H50" s="13">
        <f>IF($P50="","",IF($P50&lt;&gt;"OK",NA(),NETWORKDAYS(E50,F50,'Holidays'!$A$2:$A$51)*G50))</f>
        <v/>
      </c>
      <c r="I50" s="13">
        <f>IF($P50="","",IF($P50&lt;&gt;"OK",NA(),H50*'Settings'!$B$4*VLOOKUP(B50,'Employees'!$A$2:$I$101,5,FALSE)))</f>
        <v/>
      </c>
      <c r="J50" s="2" t="n"/>
      <c r="K50" s="2" t="n"/>
      <c r="L50" s="4" t="n"/>
      <c r="M50" s="2" t="n"/>
      <c r="N50" s="13">
        <f>IF($P50="","",IF($P50&lt;&gt;"OK",NA(),IF(J50="Approved",IF(E50&gt;'Settings'!$B$3,0,NETWORKDAYS(E50,MIN(F50,'Settings'!$B$3),'Holidays'!$A$2:$A$51)*G50*'Settings'!$B$4*VLOOKUP(B50,'Employees'!$A$2:$I$101,5,FALSE)),0)))</f>
        <v/>
      </c>
      <c r="O50" s="13">
        <f>IF($P50="","",IF($P50&lt;&gt;"OK",NA(),IF(J50="Approved",I50-N50,0)))</f>
        <v/>
      </c>
      <c r="P50" s="8">
        <f>IF(COUNTA(A50:B50,D50:G50,J50:M50)=0,"",IF('Settings'!$B$7&lt;&gt;"OK","CHECK SETTINGS",IF(OR(A50="",COUNTIFS($A$2:$A$1001,A50)&lt;&gt;1,COUNTIFS('Employees'!$A$2:$A$101,B50,'Employees'!$I$2:$I$101,"OK")&lt;&gt;1,COUNTIFS('Settings'!$H$11:$H$13,D50)&lt;&gt;1),"CHECK ID / TYPE",IF(OR(NOT(ISNUMBER(E50)),NOT(ISNUMBER(F50)),NOT(ISNUMBER(G50))),"CHECK DATES / FRACTION",IF(OR(E50&lt;MAX('Settings'!$B$2,VLOOKUP(B50,'Employees'!$A$2:$H$101,3,FALSE)),F50&gt;'Settings'!$B$5,F50&lt;E50,NOT(OR(G50=1,AND(G50=0.5,E50=F50))),NOT(OR(J50="Pending",J50="Approved",J50="Denied",J50="Canceled"))),"CHECK DATES / FRACTION / STATUS",IF(AND(OR(J50="Approved",J50="Denied"),OR(K50="",NOT(ISNUMBER(L50)))),"ADD DECISION RECORD",IF(AND(OR(J50="Approved",J50="Pending"),COUNTIFS($B$2:$B$1001,B50,$E$2:$E$1001,"&lt;="&amp;F50,$F$2:$F$1001,"&gt;="&amp;E50,$J$2:$J$1001,"&lt;&gt;Denied",$J$2:$J$1001,"&lt;&gt;Canceled")&gt;1),"OVERLAPPING ACTIVE REQUESTS",IF(NETWORKDAYS(E50,F50,'Holidays'!$A$2:$A$51)=0,"NO WORKDAYS","OK"))))))))</f>
        <v/>
      </c>
    </row>
    <row r="51">
      <c r="A51" s="11" t="n"/>
      <c r="B51" s="11" t="n"/>
      <c r="C51" s="8">
        <f>IF($P51="","",IF($P51&lt;&gt;"OK",NA(),VLOOKUP(B51,'Employees'!$A$2:$I$101,2,FALSE)))</f>
        <v/>
      </c>
      <c r="D51" s="2" t="n"/>
      <c r="E51" s="4" t="n"/>
      <c r="F51" s="4" t="n"/>
      <c r="G51" s="12" t="n"/>
      <c r="H51" s="13">
        <f>IF($P51="","",IF($P51&lt;&gt;"OK",NA(),NETWORKDAYS(E51,F51,'Holidays'!$A$2:$A$51)*G51))</f>
        <v/>
      </c>
      <c r="I51" s="13">
        <f>IF($P51="","",IF($P51&lt;&gt;"OK",NA(),H51*'Settings'!$B$4*VLOOKUP(B51,'Employees'!$A$2:$I$101,5,FALSE)))</f>
        <v/>
      </c>
      <c r="J51" s="2" t="n"/>
      <c r="K51" s="2" t="n"/>
      <c r="L51" s="4" t="n"/>
      <c r="M51" s="2" t="n"/>
      <c r="N51" s="13">
        <f>IF($P51="","",IF($P51&lt;&gt;"OK",NA(),IF(J51="Approved",IF(E51&gt;'Settings'!$B$3,0,NETWORKDAYS(E51,MIN(F51,'Settings'!$B$3),'Holidays'!$A$2:$A$51)*G51*'Settings'!$B$4*VLOOKUP(B51,'Employees'!$A$2:$I$101,5,FALSE)),0)))</f>
        <v/>
      </c>
      <c r="O51" s="13">
        <f>IF($P51="","",IF($P51&lt;&gt;"OK",NA(),IF(J51="Approved",I51-N51,0)))</f>
        <v/>
      </c>
      <c r="P51" s="8">
        <f>IF(COUNTA(A51:B51,D51:G51,J51:M51)=0,"",IF('Settings'!$B$7&lt;&gt;"OK","CHECK SETTINGS",IF(OR(A51="",COUNTIFS($A$2:$A$1001,A51)&lt;&gt;1,COUNTIFS('Employees'!$A$2:$A$101,B51,'Employees'!$I$2:$I$101,"OK")&lt;&gt;1,COUNTIFS('Settings'!$H$11:$H$13,D51)&lt;&gt;1),"CHECK ID / TYPE",IF(OR(NOT(ISNUMBER(E51)),NOT(ISNUMBER(F51)),NOT(ISNUMBER(G51))),"CHECK DATES / FRACTION",IF(OR(E51&lt;MAX('Settings'!$B$2,VLOOKUP(B51,'Employees'!$A$2:$H$101,3,FALSE)),F51&gt;'Settings'!$B$5,F51&lt;E51,NOT(OR(G51=1,AND(G51=0.5,E51=F51))),NOT(OR(J51="Pending",J51="Approved",J51="Denied",J51="Canceled"))),"CHECK DATES / FRACTION / STATUS",IF(AND(OR(J51="Approved",J51="Denied"),OR(K51="",NOT(ISNUMBER(L51)))),"ADD DECISION RECORD",IF(AND(OR(J51="Approved",J51="Pending"),COUNTIFS($B$2:$B$1001,B51,$E$2:$E$1001,"&lt;="&amp;F51,$F$2:$F$1001,"&gt;="&amp;E51,$J$2:$J$1001,"&lt;&gt;Denied",$J$2:$J$1001,"&lt;&gt;Canceled")&gt;1),"OVERLAPPING ACTIVE REQUESTS",IF(NETWORKDAYS(E51,F51,'Holidays'!$A$2:$A$51)=0,"NO WORKDAYS","OK"))))))))</f>
        <v/>
      </c>
    </row>
    <row r="52">
      <c r="A52" s="11" t="n"/>
      <c r="B52" s="11" t="n"/>
      <c r="C52" s="8">
        <f>IF($P52="","",IF($P52&lt;&gt;"OK",NA(),VLOOKUP(B52,'Employees'!$A$2:$I$101,2,FALSE)))</f>
        <v/>
      </c>
      <c r="D52" s="2" t="n"/>
      <c r="E52" s="4" t="n"/>
      <c r="F52" s="4" t="n"/>
      <c r="G52" s="12" t="n"/>
      <c r="H52" s="13">
        <f>IF($P52="","",IF($P52&lt;&gt;"OK",NA(),NETWORKDAYS(E52,F52,'Holidays'!$A$2:$A$51)*G52))</f>
        <v/>
      </c>
      <c r="I52" s="13">
        <f>IF($P52="","",IF($P52&lt;&gt;"OK",NA(),H52*'Settings'!$B$4*VLOOKUP(B52,'Employees'!$A$2:$I$101,5,FALSE)))</f>
        <v/>
      </c>
      <c r="J52" s="2" t="n"/>
      <c r="K52" s="2" t="n"/>
      <c r="L52" s="4" t="n"/>
      <c r="M52" s="2" t="n"/>
      <c r="N52" s="13">
        <f>IF($P52="","",IF($P52&lt;&gt;"OK",NA(),IF(J52="Approved",IF(E52&gt;'Settings'!$B$3,0,NETWORKDAYS(E52,MIN(F52,'Settings'!$B$3),'Holidays'!$A$2:$A$51)*G52*'Settings'!$B$4*VLOOKUP(B52,'Employees'!$A$2:$I$101,5,FALSE)),0)))</f>
        <v/>
      </c>
      <c r="O52" s="13">
        <f>IF($P52="","",IF($P52&lt;&gt;"OK",NA(),IF(J52="Approved",I52-N52,0)))</f>
        <v/>
      </c>
      <c r="P52" s="8">
        <f>IF(COUNTA(A52:B52,D52:G52,J52:M52)=0,"",IF('Settings'!$B$7&lt;&gt;"OK","CHECK SETTINGS",IF(OR(A52="",COUNTIFS($A$2:$A$1001,A52)&lt;&gt;1,COUNTIFS('Employees'!$A$2:$A$101,B52,'Employees'!$I$2:$I$101,"OK")&lt;&gt;1,COUNTIFS('Settings'!$H$11:$H$13,D52)&lt;&gt;1),"CHECK ID / TYPE",IF(OR(NOT(ISNUMBER(E52)),NOT(ISNUMBER(F52)),NOT(ISNUMBER(G52))),"CHECK DATES / FRACTION",IF(OR(E52&lt;MAX('Settings'!$B$2,VLOOKUP(B52,'Employees'!$A$2:$H$101,3,FALSE)),F52&gt;'Settings'!$B$5,F52&lt;E52,NOT(OR(G52=1,AND(G52=0.5,E52=F52))),NOT(OR(J52="Pending",J52="Approved",J52="Denied",J52="Canceled"))),"CHECK DATES / FRACTION / STATUS",IF(AND(OR(J52="Approved",J52="Denied"),OR(K52="",NOT(ISNUMBER(L52)))),"ADD DECISION RECORD",IF(AND(OR(J52="Approved",J52="Pending"),COUNTIFS($B$2:$B$1001,B52,$E$2:$E$1001,"&lt;="&amp;F52,$F$2:$F$1001,"&gt;="&amp;E52,$J$2:$J$1001,"&lt;&gt;Denied",$J$2:$J$1001,"&lt;&gt;Canceled")&gt;1),"OVERLAPPING ACTIVE REQUESTS",IF(NETWORKDAYS(E52,F52,'Holidays'!$A$2:$A$51)=0,"NO WORKDAYS","OK"))))))))</f>
        <v/>
      </c>
    </row>
    <row r="53">
      <c r="A53" s="11" t="n"/>
      <c r="B53" s="11" t="n"/>
      <c r="C53" s="8">
        <f>IF($P53="","",IF($P53&lt;&gt;"OK",NA(),VLOOKUP(B53,'Employees'!$A$2:$I$101,2,FALSE)))</f>
        <v/>
      </c>
      <c r="D53" s="2" t="n"/>
      <c r="E53" s="4" t="n"/>
      <c r="F53" s="4" t="n"/>
      <c r="G53" s="12" t="n"/>
      <c r="H53" s="13">
        <f>IF($P53="","",IF($P53&lt;&gt;"OK",NA(),NETWORKDAYS(E53,F53,'Holidays'!$A$2:$A$51)*G53))</f>
        <v/>
      </c>
      <c r="I53" s="13">
        <f>IF($P53="","",IF($P53&lt;&gt;"OK",NA(),H53*'Settings'!$B$4*VLOOKUP(B53,'Employees'!$A$2:$I$101,5,FALSE)))</f>
        <v/>
      </c>
      <c r="J53" s="2" t="n"/>
      <c r="K53" s="2" t="n"/>
      <c r="L53" s="4" t="n"/>
      <c r="M53" s="2" t="n"/>
      <c r="N53" s="13">
        <f>IF($P53="","",IF($P53&lt;&gt;"OK",NA(),IF(J53="Approved",IF(E53&gt;'Settings'!$B$3,0,NETWORKDAYS(E53,MIN(F53,'Settings'!$B$3),'Holidays'!$A$2:$A$51)*G53*'Settings'!$B$4*VLOOKUP(B53,'Employees'!$A$2:$I$101,5,FALSE)),0)))</f>
        <v/>
      </c>
      <c r="O53" s="13">
        <f>IF($P53="","",IF($P53&lt;&gt;"OK",NA(),IF(J53="Approved",I53-N53,0)))</f>
        <v/>
      </c>
      <c r="P53" s="8">
        <f>IF(COUNTA(A53:B53,D53:G53,J53:M53)=0,"",IF('Settings'!$B$7&lt;&gt;"OK","CHECK SETTINGS",IF(OR(A53="",COUNTIFS($A$2:$A$1001,A53)&lt;&gt;1,COUNTIFS('Employees'!$A$2:$A$101,B53,'Employees'!$I$2:$I$101,"OK")&lt;&gt;1,COUNTIFS('Settings'!$H$11:$H$13,D53)&lt;&gt;1),"CHECK ID / TYPE",IF(OR(NOT(ISNUMBER(E53)),NOT(ISNUMBER(F53)),NOT(ISNUMBER(G53))),"CHECK DATES / FRACTION",IF(OR(E53&lt;MAX('Settings'!$B$2,VLOOKUP(B53,'Employees'!$A$2:$H$101,3,FALSE)),F53&gt;'Settings'!$B$5,F53&lt;E53,NOT(OR(G53=1,AND(G53=0.5,E53=F53))),NOT(OR(J53="Pending",J53="Approved",J53="Denied",J53="Canceled"))),"CHECK DATES / FRACTION / STATUS",IF(AND(OR(J53="Approved",J53="Denied"),OR(K53="",NOT(ISNUMBER(L53)))),"ADD DECISION RECORD",IF(AND(OR(J53="Approved",J53="Pending"),COUNTIFS($B$2:$B$1001,B53,$E$2:$E$1001,"&lt;="&amp;F53,$F$2:$F$1001,"&gt;="&amp;E53,$J$2:$J$1001,"&lt;&gt;Denied",$J$2:$J$1001,"&lt;&gt;Canceled")&gt;1),"OVERLAPPING ACTIVE REQUESTS",IF(NETWORKDAYS(E53,F53,'Holidays'!$A$2:$A$51)=0,"NO WORKDAYS","OK"))))))))</f>
        <v/>
      </c>
    </row>
    <row r="54">
      <c r="A54" s="11" t="n"/>
      <c r="B54" s="11" t="n"/>
      <c r="C54" s="8">
        <f>IF($P54="","",IF($P54&lt;&gt;"OK",NA(),VLOOKUP(B54,'Employees'!$A$2:$I$101,2,FALSE)))</f>
        <v/>
      </c>
      <c r="D54" s="2" t="n"/>
      <c r="E54" s="4" t="n"/>
      <c r="F54" s="4" t="n"/>
      <c r="G54" s="12" t="n"/>
      <c r="H54" s="13">
        <f>IF($P54="","",IF($P54&lt;&gt;"OK",NA(),NETWORKDAYS(E54,F54,'Holidays'!$A$2:$A$51)*G54))</f>
        <v/>
      </c>
      <c r="I54" s="13">
        <f>IF($P54="","",IF($P54&lt;&gt;"OK",NA(),H54*'Settings'!$B$4*VLOOKUP(B54,'Employees'!$A$2:$I$101,5,FALSE)))</f>
        <v/>
      </c>
      <c r="J54" s="2" t="n"/>
      <c r="K54" s="2" t="n"/>
      <c r="L54" s="4" t="n"/>
      <c r="M54" s="2" t="n"/>
      <c r="N54" s="13">
        <f>IF($P54="","",IF($P54&lt;&gt;"OK",NA(),IF(J54="Approved",IF(E54&gt;'Settings'!$B$3,0,NETWORKDAYS(E54,MIN(F54,'Settings'!$B$3),'Holidays'!$A$2:$A$51)*G54*'Settings'!$B$4*VLOOKUP(B54,'Employees'!$A$2:$I$101,5,FALSE)),0)))</f>
        <v/>
      </c>
      <c r="O54" s="13">
        <f>IF($P54="","",IF($P54&lt;&gt;"OK",NA(),IF(J54="Approved",I54-N54,0)))</f>
        <v/>
      </c>
      <c r="P54" s="8">
        <f>IF(COUNTA(A54:B54,D54:G54,J54:M54)=0,"",IF('Settings'!$B$7&lt;&gt;"OK","CHECK SETTINGS",IF(OR(A54="",COUNTIFS($A$2:$A$1001,A54)&lt;&gt;1,COUNTIFS('Employees'!$A$2:$A$101,B54,'Employees'!$I$2:$I$101,"OK")&lt;&gt;1,COUNTIFS('Settings'!$H$11:$H$13,D54)&lt;&gt;1),"CHECK ID / TYPE",IF(OR(NOT(ISNUMBER(E54)),NOT(ISNUMBER(F54)),NOT(ISNUMBER(G54))),"CHECK DATES / FRACTION",IF(OR(E54&lt;MAX('Settings'!$B$2,VLOOKUP(B54,'Employees'!$A$2:$H$101,3,FALSE)),F54&gt;'Settings'!$B$5,F54&lt;E54,NOT(OR(G54=1,AND(G54=0.5,E54=F54))),NOT(OR(J54="Pending",J54="Approved",J54="Denied",J54="Canceled"))),"CHECK DATES / FRACTION / STATUS",IF(AND(OR(J54="Approved",J54="Denied"),OR(K54="",NOT(ISNUMBER(L54)))),"ADD DECISION RECORD",IF(AND(OR(J54="Approved",J54="Pending"),COUNTIFS($B$2:$B$1001,B54,$E$2:$E$1001,"&lt;="&amp;F54,$F$2:$F$1001,"&gt;="&amp;E54,$J$2:$J$1001,"&lt;&gt;Denied",$J$2:$J$1001,"&lt;&gt;Canceled")&gt;1),"OVERLAPPING ACTIVE REQUESTS",IF(NETWORKDAYS(E54,F54,'Holidays'!$A$2:$A$51)=0,"NO WORKDAYS","OK"))))))))</f>
        <v/>
      </c>
    </row>
    <row r="55">
      <c r="A55" s="11" t="n"/>
      <c r="B55" s="11" t="n"/>
      <c r="C55" s="8">
        <f>IF($P55="","",IF($P55&lt;&gt;"OK",NA(),VLOOKUP(B55,'Employees'!$A$2:$I$101,2,FALSE)))</f>
        <v/>
      </c>
      <c r="D55" s="2" t="n"/>
      <c r="E55" s="4" t="n"/>
      <c r="F55" s="4" t="n"/>
      <c r="G55" s="12" t="n"/>
      <c r="H55" s="13">
        <f>IF($P55="","",IF($P55&lt;&gt;"OK",NA(),NETWORKDAYS(E55,F55,'Holidays'!$A$2:$A$51)*G55))</f>
        <v/>
      </c>
      <c r="I55" s="13">
        <f>IF($P55="","",IF($P55&lt;&gt;"OK",NA(),H55*'Settings'!$B$4*VLOOKUP(B55,'Employees'!$A$2:$I$101,5,FALSE)))</f>
        <v/>
      </c>
      <c r="J55" s="2" t="n"/>
      <c r="K55" s="2" t="n"/>
      <c r="L55" s="4" t="n"/>
      <c r="M55" s="2" t="n"/>
      <c r="N55" s="13">
        <f>IF($P55="","",IF($P55&lt;&gt;"OK",NA(),IF(J55="Approved",IF(E55&gt;'Settings'!$B$3,0,NETWORKDAYS(E55,MIN(F55,'Settings'!$B$3),'Holidays'!$A$2:$A$51)*G55*'Settings'!$B$4*VLOOKUP(B55,'Employees'!$A$2:$I$101,5,FALSE)),0)))</f>
        <v/>
      </c>
      <c r="O55" s="13">
        <f>IF($P55="","",IF($P55&lt;&gt;"OK",NA(),IF(J55="Approved",I55-N55,0)))</f>
        <v/>
      </c>
      <c r="P55" s="8">
        <f>IF(COUNTA(A55:B55,D55:G55,J55:M55)=0,"",IF('Settings'!$B$7&lt;&gt;"OK","CHECK SETTINGS",IF(OR(A55="",COUNTIFS($A$2:$A$1001,A55)&lt;&gt;1,COUNTIFS('Employees'!$A$2:$A$101,B55,'Employees'!$I$2:$I$101,"OK")&lt;&gt;1,COUNTIFS('Settings'!$H$11:$H$13,D55)&lt;&gt;1),"CHECK ID / TYPE",IF(OR(NOT(ISNUMBER(E55)),NOT(ISNUMBER(F55)),NOT(ISNUMBER(G55))),"CHECK DATES / FRACTION",IF(OR(E55&lt;MAX('Settings'!$B$2,VLOOKUP(B55,'Employees'!$A$2:$H$101,3,FALSE)),F55&gt;'Settings'!$B$5,F55&lt;E55,NOT(OR(G55=1,AND(G55=0.5,E55=F55))),NOT(OR(J55="Pending",J55="Approved",J55="Denied",J55="Canceled"))),"CHECK DATES / FRACTION / STATUS",IF(AND(OR(J55="Approved",J55="Denied"),OR(K55="",NOT(ISNUMBER(L55)))),"ADD DECISION RECORD",IF(AND(OR(J55="Approved",J55="Pending"),COUNTIFS($B$2:$B$1001,B55,$E$2:$E$1001,"&lt;="&amp;F55,$F$2:$F$1001,"&gt;="&amp;E55,$J$2:$J$1001,"&lt;&gt;Denied",$J$2:$J$1001,"&lt;&gt;Canceled")&gt;1),"OVERLAPPING ACTIVE REQUESTS",IF(NETWORKDAYS(E55,F55,'Holidays'!$A$2:$A$51)=0,"NO WORKDAYS","OK"))))))))</f>
        <v/>
      </c>
    </row>
    <row r="56">
      <c r="A56" s="11" t="n"/>
      <c r="B56" s="11" t="n"/>
      <c r="C56" s="8">
        <f>IF($P56="","",IF($P56&lt;&gt;"OK",NA(),VLOOKUP(B56,'Employees'!$A$2:$I$101,2,FALSE)))</f>
        <v/>
      </c>
      <c r="D56" s="2" t="n"/>
      <c r="E56" s="4" t="n"/>
      <c r="F56" s="4" t="n"/>
      <c r="G56" s="12" t="n"/>
      <c r="H56" s="13">
        <f>IF($P56="","",IF($P56&lt;&gt;"OK",NA(),NETWORKDAYS(E56,F56,'Holidays'!$A$2:$A$51)*G56))</f>
        <v/>
      </c>
      <c r="I56" s="13">
        <f>IF($P56="","",IF($P56&lt;&gt;"OK",NA(),H56*'Settings'!$B$4*VLOOKUP(B56,'Employees'!$A$2:$I$101,5,FALSE)))</f>
        <v/>
      </c>
      <c r="J56" s="2" t="n"/>
      <c r="K56" s="2" t="n"/>
      <c r="L56" s="4" t="n"/>
      <c r="M56" s="2" t="n"/>
      <c r="N56" s="13">
        <f>IF($P56="","",IF($P56&lt;&gt;"OK",NA(),IF(J56="Approved",IF(E56&gt;'Settings'!$B$3,0,NETWORKDAYS(E56,MIN(F56,'Settings'!$B$3),'Holidays'!$A$2:$A$51)*G56*'Settings'!$B$4*VLOOKUP(B56,'Employees'!$A$2:$I$101,5,FALSE)),0)))</f>
        <v/>
      </c>
      <c r="O56" s="13">
        <f>IF($P56="","",IF($P56&lt;&gt;"OK",NA(),IF(J56="Approved",I56-N56,0)))</f>
        <v/>
      </c>
      <c r="P56" s="8">
        <f>IF(COUNTA(A56:B56,D56:G56,J56:M56)=0,"",IF('Settings'!$B$7&lt;&gt;"OK","CHECK SETTINGS",IF(OR(A56="",COUNTIFS($A$2:$A$1001,A56)&lt;&gt;1,COUNTIFS('Employees'!$A$2:$A$101,B56,'Employees'!$I$2:$I$101,"OK")&lt;&gt;1,COUNTIFS('Settings'!$H$11:$H$13,D56)&lt;&gt;1),"CHECK ID / TYPE",IF(OR(NOT(ISNUMBER(E56)),NOT(ISNUMBER(F56)),NOT(ISNUMBER(G56))),"CHECK DATES / FRACTION",IF(OR(E56&lt;MAX('Settings'!$B$2,VLOOKUP(B56,'Employees'!$A$2:$H$101,3,FALSE)),F56&gt;'Settings'!$B$5,F56&lt;E56,NOT(OR(G56=1,AND(G56=0.5,E56=F56))),NOT(OR(J56="Pending",J56="Approved",J56="Denied",J56="Canceled"))),"CHECK DATES / FRACTION / STATUS",IF(AND(OR(J56="Approved",J56="Denied"),OR(K56="",NOT(ISNUMBER(L56)))),"ADD DECISION RECORD",IF(AND(OR(J56="Approved",J56="Pending"),COUNTIFS($B$2:$B$1001,B56,$E$2:$E$1001,"&lt;="&amp;F56,$F$2:$F$1001,"&gt;="&amp;E56,$J$2:$J$1001,"&lt;&gt;Denied",$J$2:$J$1001,"&lt;&gt;Canceled")&gt;1),"OVERLAPPING ACTIVE REQUESTS",IF(NETWORKDAYS(E56,F56,'Holidays'!$A$2:$A$51)=0,"NO WORKDAYS","OK"))))))))</f>
        <v/>
      </c>
    </row>
    <row r="57">
      <c r="A57" s="11" t="n"/>
      <c r="B57" s="11" t="n"/>
      <c r="C57" s="8">
        <f>IF($P57="","",IF($P57&lt;&gt;"OK",NA(),VLOOKUP(B57,'Employees'!$A$2:$I$101,2,FALSE)))</f>
        <v/>
      </c>
      <c r="D57" s="2" t="n"/>
      <c r="E57" s="4" t="n"/>
      <c r="F57" s="4" t="n"/>
      <c r="G57" s="12" t="n"/>
      <c r="H57" s="13">
        <f>IF($P57="","",IF($P57&lt;&gt;"OK",NA(),NETWORKDAYS(E57,F57,'Holidays'!$A$2:$A$51)*G57))</f>
        <v/>
      </c>
      <c r="I57" s="13">
        <f>IF($P57="","",IF($P57&lt;&gt;"OK",NA(),H57*'Settings'!$B$4*VLOOKUP(B57,'Employees'!$A$2:$I$101,5,FALSE)))</f>
        <v/>
      </c>
      <c r="J57" s="2" t="n"/>
      <c r="K57" s="2" t="n"/>
      <c r="L57" s="4" t="n"/>
      <c r="M57" s="2" t="n"/>
      <c r="N57" s="13">
        <f>IF($P57="","",IF($P57&lt;&gt;"OK",NA(),IF(J57="Approved",IF(E57&gt;'Settings'!$B$3,0,NETWORKDAYS(E57,MIN(F57,'Settings'!$B$3),'Holidays'!$A$2:$A$51)*G57*'Settings'!$B$4*VLOOKUP(B57,'Employees'!$A$2:$I$101,5,FALSE)),0)))</f>
        <v/>
      </c>
      <c r="O57" s="13">
        <f>IF($P57="","",IF($P57&lt;&gt;"OK",NA(),IF(J57="Approved",I57-N57,0)))</f>
        <v/>
      </c>
      <c r="P57" s="8">
        <f>IF(COUNTA(A57:B57,D57:G57,J57:M57)=0,"",IF('Settings'!$B$7&lt;&gt;"OK","CHECK SETTINGS",IF(OR(A57="",COUNTIFS($A$2:$A$1001,A57)&lt;&gt;1,COUNTIFS('Employees'!$A$2:$A$101,B57,'Employees'!$I$2:$I$101,"OK")&lt;&gt;1,COUNTIFS('Settings'!$H$11:$H$13,D57)&lt;&gt;1),"CHECK ID / TYPE",IF(OR(NOT(ISNUMBER(E57)),NOT(ISNUMBER(F57)),NOT(ISNUMBER(G57))),"CHECK DATES / FRACTION",IF(OR(E57&lt;MAX('Settings'!$B$2,VLOOKUP(B57,'Employees'!$A$2:$H$101,3,FALSE)),F57&gt;'Settings'!$B$5,F57&lt;E57,NOT(OR(G57=1,AND(G57=0.5,E57=F57))),NOT(OR(J57="Pending",J57="Approved",J57="Denied",J57="Canceled"))),"CHECK DATES / FRACTION / STATUS",IF(AND(OR(J57="Approved",J57="Denied"),OR(K57="",NOT(ISNUMBER(L57)))),"ADD DECISION RECORD",IF(AND(OR(J57="Approved",J57="Pending"),COUNTIFS($B$2:$B$1001,B57,$E$2:$E$1001,"&lt;="&amp;F57,$F$2:$F$1001,"&gt;="&amp;E57,$J$2:$J$1001,"&lt;&gt;Denied",$J$2:$J$1001,"&lt;&gt;Canceled")&gt;1),"OVERLAPPING ACTIVE REQUESTS",IF(NETWORKDAYS(E57,F57,'Holidays'!$A$2:$A$51)=0,"NO WORKDAYS","OK"))))))))</f>
        <v/>
      </c>
    </row>
    <row r="58">
      <c r="A58" s="11" t="n"/>
      <c r="B58" s="11" t="n"/>
      <c r="C58" s="8">
        <f>IF($P58="","",IF($P58&lt;&gt;"OK",NA(),VLOOKUP(B58,'Employees'!$A$2:$I$101,2,FALSE)))</f>
        <v/>
      </c>
      <c r="D58" s="2" t="n"/>
      <c r="E58" s="4" t="n"/>
      <c r="F58" s="4" t="n"/>
      <c r="G58" s="12" t="n"/>
      <c r="H58" s="13">
        <f>IF($P58="","",IF($P58&lt;&gt;"OK",NA(),NETWORKDAYS(E58,F58,'Holidays'!$A$2:$A$51)*G58))</f>
        <v/>
      </c>
      <c r="I58" s="13">
        <f>IF($P58="","",IF($P58&lt;&gt;"OK",NA(),H58*'Settings'!$B$4*VLOOKUP(B58,'Employees'!$A$2:$I$101,5,FALSE)))</f>
        <v/>
      </c>
      <c r="J58" s="2" t="n"/>
      <c r="K58" s="2" t="n"/>
      <c r="L58" s="4" t="n"/>
      <c r="M58" s="2" t="n"/>
      <c r="N58" s="13">
        <f>IF($P58="","",IF($P58&lt;&gt;"OK",NA(),IF(J58="Approved",IF(E58&gt;'Settings'!$B$3,0,NETWORKDAYS(E58,MIN(F58,'Settings'!$B$3),'Holidays'!$A$2:$A$51)*G58*'Settings'!$B$4*VLOOKUP(B58,'Employees'!$A$2:$I$101,5,FALSE)),0)))</f>
        <v/>
      </c>
      <c r="O58" s="13">
        <f>IF($P58="","",IF($P58&lt;&gt;"OK",NA(),IF(J58="Approved",I58-N58,0)))</f>
        <v/>
      </c>
      <c r="P58" s="8">
        <f>IF(COUNTA(A58:B58,D58:G58,J58:M58)=0,"",IF('Settings'!$B$7&lt;&gt;"OK","CHECK SETTINGS",IF(OR(A58="",COUNTIFS($A$2:$A$1001,A58)&lt;&gt;1,COUNTIFS('Employees'!$A$2:$A$101,B58,'Employees'!$I$2:$I$101,"OK")&lt;&gt;1,COUNTIFS('Settings'!$H$11:$H$13,D58)&lt;&gt;1),"CHECK ID / TYPE",IF(OR(NOT(ISNUMBER(E58)),NOT(ISNUMBER(F58)),NOT(ISNUMBER(G58))),"CHECK DATES / FRACTION",IF(OR(E58&lt;MAX('Settings'!$B$2,VLOOKUP(B58,'Employees'!$A$2:$H$101,3,FALSE)),F58&gt;'Settings'!$B$5,F58&lt;E58,NOT(OR(G58=1,AND(G58=0.5,E58=F58))),NOT(OR(J58="Pending",J58="Approved",J58="Denied",J58="Canceled"))),"CHECK DATES / FRACTION / STATUS",IF(AND(OR(J58="Approved",J58="Denied"),OR(K58="",NOT(ISNUMBER(L58)))),"ADD DECISION RECORD",IF(AND(OR(J58="Approved",J58="Pending"),COUNTIFS($B$2:$B$1001,B58,$E$2:$E$1001,"&lt;="&amp;F58,$F$2:$F$1001,"&gt;="&amp;E58,$J$2:$J$1001,"&lt;&gt;Denied",$J$2:$J$1001,"&lt;&gt;Canceled")&gt;1),"OVERLAPPING ACTIVE REQUESTS",IF(NETWORKDAYS(E58,F58,'Holidays'!$A$2:$A$51)=0,"NO WORKDAYS","OK"))))))))</f>
        <v/>
      </c>
    </row>
    <row r="59">
      <c r="A59" s="11" t="n"/>
      <c r="B59" s="11" t="n"/>
      <c r="C59" s="8">
        <f>IF($P59="","",IF($P59&lt;&gt;"OK",NA(),VLOOKUP(B59,'Employees'!$A$2:$I$101,2,FALSE)))</f>
        <v/>
      </c>
      <c r="D59" s="2" t="n"/>
      <c r="E59" s="4" t="n"/>
      <c r="F59" s="4" t="n"/>
      <c r="G59" s="12" t="n"/>
      <c r="H59" s="13">
        <f>IF($P59="","",IF($P59&lt;&gt;"OK",NA(),NETWORKDAYS(E59,F59,'Holidays'!$A$2:$A$51)*G59))</f>
        <v/>
      </c>
      <c r="I59" s="13">
        <f>IF($P59="","",IF($P59&lt;&gt;"OK",NA(),H59*'Settings'!$B$4*VLOOKUP(B59,'Employees'!$A$2:$I$101,5,FALSE)))</f>
        <v/>
      </c>
      <c r="J59" s="2" t="n"/>
      <c r="K59" s="2" t="n"/>
      <c r="L59" s="4" t="n"/>
      <c r="M59" s="2" t="n"/>
      <c r="N59" s="13">
        <f>IF($P59="","",IF($P59&lt;&gt;"OK",NA(),IF(J59="Approved",IF(E59&gt;'Settings'!$B$3,0,NETWORKDAYS(E59,MIN(F59,'Settings'!$B$3),'Holidays'!$A$2:$A$51)*G59*'Settings'!$B$4*VLOOKUP(B59,'Employees'!$A$2:$I$101,5,FALSE)),0)))</f>
        <v/>
      </c>
      <c r="O59" s="13">
        <f>IF($P59="","",IF($P59&lt;&gt;"OK",NA(),IF(J59="Approved",I59-N59,0)))</f>
        <v/>
      </c>
      <c r="P59" s="8">
        <f>IF(COUNTA(A59:B59,D59:G59,J59:M59)=0,"",IF('Settings'!$B$7&lt;&gt;"OK","CHECK SETTINGS",IF(OR(A59="",COUNTIFS($A$2:$A$1001,A59)&lt;&gt;1,COUNTIFS('Employees'!$A$2:$A$101,B59,'Employees'!$I$2:$I$101,"OK")&lt;&gt;1,COUNTIFS('Settings'!$H$11:$H$13,D59)&lt;&gt;1),"CHECK ID / TYPE",IF(OR(NOT(ISNUMBER(E59)),NOT(ISNUMBER(F59)),NOT(ISNUMBER(G59))),"CHECK DATES / FRACTION",IF(OR(E59&lt;MAX('Settings'!$B$2,VLOOKUP(B59,'Employees'!$A$2:$H$101,3,FALSE)),F59&gt;'Settings'!$B$5,F59&lt;E59,NOT(OR(G59=1,AND(G59=0.5,E59=F59))),NOT(OR(J59="Pending",J59="Approved",J59="Denied",J59="Canceled"))),"CHECK DATES / FRACTION / STATUS",IF(AND(OR(J59="Approved",J59="Denied"),OR(K59="",NOT(ISNUMBER(L59)))),"ADD DECISION RECORD",IF(AND(OR(J59="Approved",J59="Pending"),COUNTIFS($B$2:$B$1001,B59,$E$2:$E$1001,"&lt;="&amp;F59,$F$2:$F$1001,"&gt;="&amp;E59,$J$2:$J$1001,"&lt;&gt;Denied",$J$2:$J$1001,"&lt;&gt;Canceled")&gt;1),"OVERLAPPING ACTIVE REQUESTS",IF(NETWORKDAYS(E59,F59,'Holidays'!$A$2:$A$51)=0,"NO WORKDAYS","OK"))))))))</f>
        <v/>
      </c>
    </row>
    <row r="60">
      <c r="A60" s="11" t="n"/>
      <c r="B60" s="11" t="n"/>
      <c r="C60" s="8">
        <f>IF($P60="","",IF($P60&lt;&gt;"OK",NA(),VLOOKUP(B60,'Employees'!$A$2:$I$101,2,FALSE)))</f>
        <v/>
      </c>
      <c r="D60" s="2" t="n"/>
      <c r="E60" s="4" t="n"/>
      <c r="F60" s="4" t="n"/>
      <c r="G60" s="12" t="n"/>
      <c r="H60" s="13">
        <f>IF($P60="","",IF($P60&lt;&gt;"OK",NA(),NETWORKDAYS(E60,F60,'Holidays'!$A$2:$A$51)*G60))</f>
        <v/>
      </c>
      <c r="I60" s="13">
        <f>IF($P60="","",IF($P60&lt;&gt;"OK",NA(),H60*'Settings'!$B$4*VLOOKUP(B60,'Employees'!$A$2:$I$101,5,FALSE)))</f>
        <v/>
      </c>
      <c r="J60" s="2" t="n"/>
      <c r="K60" s="2" t="n"/>
      <c r="L60" s="4" t="n"/>
      <c r="M60" s="2" t="n"/>
      <c r="N60" s="13">
        <f>IF($P60="","",IF($P60&lt;&gt;"OK",NA(),IF(J60="Approved",IF(E60&gt;'Settings'!$B$3,0,NETWORKDAYS(E60,MIN(F60,'Settings'!$B$3),'Holidays'!$A$2:$A$51)*G60*'Settings'!$B$4*VLOOKUP(B60,'Employees'!$A$2:$I$101,5,FALSE)),0)))</f>
        <v/>
      </c>
      <c r="O60" s="13">
        <f>IF($P60="","",IF($P60&lt;&gt;"OK",NA(),IF(J60="Approved",I60-N60,0)))</f>
        <v/>
      </c>
      <c r="P60" s="8">
        <f>IF(COUNTA(A60:B60,D60:G60,J60:M60)=0,"",IF('Settings'!$B$7&lt;&gt;"OK","CHECK SETTINGS",IF(OR(A60="",COUNTIFS($A$2:$A$1001,A60)&lt;&gt;1,COUNTIFS('Employees'!$A$2:$A$101,B60,'Employees'!$I$2:$I$101,"OK")&lt;&gt;1,COUNTIFS('Settings'!$H$11:$H$13,D60)&lt;&gt;1),"CHECK ID / TYPE",IF(OR(NOT(ISNUMBER(E60)),NOT(ISNUMBER(F60)),NOT(ISNUMBER(G60))),"CHECK DATES / FRACTION",IF(OR(E60&lt;MAX('Settings'!$B$2,VLOOKUP(B60,'Employees'!$A$2:$H$101,3,FALSE)),F60&gt;'Settings'!$B$5,F60&lt;E60,NOT(OR(G60=1,AND(G60=0.5,E60=F60))),NOT(OR(J60="Pending",J60="Approved",J60="Denied",J60="Canceled"))),"CHECK DATES / FRACTION / STATUS",IF(AND(OR(J60="Approved",J60="Denied"),OR(K60="",NOT(ISNUMBER(L60)))),"ADD DECISION RECORD",IF(AND(OR(J60="Approved",J60="Pending"),COUNTIFS($B$2:$B$1001,B60,$E$2:$E$1001,"&lt;="&amp;F60,$F$2:$F$1001,"&gt;="&amp;E60,$J$2:$J$1001,"&lt;&gt;Denied",$J$2:$J$1001,"&lt;&gt;Canceled")&gt;1),"OVERLAPPING ACTIVE REQUESTS",IF(NETWORKDAYS(E60,F60,'Holidays'!$A$2:$A$51)=0,"NO WORKDAYS","OK"))))))))</f>
        <v/>
      </c>
    </row>
    <row r="61">
      <c r="A61" s="11" t="n"/>
      <c r="B61" s="11" t="n"/>
      <c r="C61" s="8">
        <f>IF($P61="","",IF($P61&lt;&gt;"OK",NA(),VLOOKUP(B61,'Employees'!$A$2:$I$101,2,FALSE)))</f>
        <v/>
      </c>
      <c r="D61" s="2" t="n"/>
      <c r="E61" s="4" t="n"/>
      <c r="F61" s="4" t="n"/>
      <c r="G61" s="12" t="n"/>
      <c r="H61" s="13">
        <f>IF($P61="","",IF($P61&lt;&gt;"OK",NA(),NETWORKDAYS(E61,F61,'Holidays'!$A$2:$A$51)*G61))</f>
        <v/>
      </c>
      <c r="I61" s="13">
        <f>IF($P61="","",IF($P61&lt;&gt;"OK",NA(),H61*'Settings'!$B$4*VLOOKUP(B61,'Employees'!$A$2:$I$101,5,FALSE)))</f>
        <v/>
      </c>
      <c r="J61" s="2" t="n"/>
      <c r="K61" s="2" t="n"/>
      <c r="L61" s="4" t="n"/>
      <c r="M61" s="2" t="n"/>
      <c r="N61" s="13">
        <f>IF($P61="","",IF($P61&lt;&gt;"OK",NA(),IF(J61="Approved",IF(E61&gt;'Settings'!$B$3,0,NETWORKDAYS(E61,MIN(F61,'Settings'!$B$3),'Holidays'!$A$2:$A$51)*G61*'Settings'!$B$4*VLOOKUP(B61,'Employees'!$A$2:$I$101,5,FALSE)),0)))</f>
        <v/>
      </c>
      <c r="O61" s="13">
        <f>IF($P61="","",IF($P61&lt;&gt;"OK",NA(),IF(J61="Approved",I61-N61,0)))</f>
        <v/>
      </c>
      <c r="P61" s="8">
        <f>IF(COUNTA(A61:B61,D61:G61,J61:M61)=0,"",IF('Settings'!$B$7&lt;&gt;"OK","CHECK SETTINGS",IF(OR(A61="",COUNTIFS($A$2:$A$1001,A61)&lt;&gt;1,COUNTIFS('Employees'!$A$2:$A$101,B61,'Employees'!$I$2:$I$101,"OK")&lt;&gt;1,COUNTIFS('Settings'!$H$11:$H$13,D61)&lt;&gt;1),"CHECK ID / TYPE",IF(OR(NOT(ISNUMBER(E61)),NOT(ISNUMBER(F61)),NOT(ISNUMBER(G61))),"CHECK DATES / FRACTION",IF(OR(E61&lt;MAX('Settings'!$B$2,VLOOKUP(B61,'Employees'!$A$2:$H$101,3,FALSE)),F61&gt;'Settings'!$B$5,F61&lt;E61,NOT(OR(G61=1,AND(G61=0.5,E61=F61))),NOT(OR(J61="Pending",J61="Approved",J61="Denied",J61="Canceled"))),"CHECK DATES / FRACTION / STATUS",IF(AND(OR(J61="Approved",J61="Denied"),OR(K61="",NOT(ISNUMBER(L61)))),"ADD DECISION RECORD",IF(AND(OR(J61="Approved",J61="Pending"),COUNTIFS($B$2:$B$1001,B61,$E$2:$E$1001,"&lt;="&amp;F61,$F$2:$F$1001,"&gt;="&amp;E61,$J$2:$J$1001,"&lt;&gt;Denied",$J$2:$J$1001,"&lt;&gt;Canceled")&gt;1),"OVERLAPPING ACTIVE REQUESTS",IF(NETWORKDAYS(E61,F61,'Holidays'!$A$2:$A$51)=0,"NO WORKDAYS","OK"))))))))</f>
        <v/>
      </c>
    </row>
    <row r="62">
      <c r="A62" s="11" t="n"/>
      <c r="B62" s="11" t="n"/>
      <c r="C62" s="8">
        <f>IF($P62="","",IF($P62&lt;&gt;"OK",NA(),VLOOKUP(B62,'Employees'!$A$2:$I$101,2,FALSE)))</f>
        <v/>
      </c>
      <c r="D62" s="2" t="n"/>
      <c r="E62" s="4" t="n"/>
      <c r="F62" s="4" t="n"/>
      <c r="G62" s="12" t="n"/>
      <c r="H62" s="13">
        <f>IF($P62="","",IF($P62&lt;&gt;"OK",NA(),NETWORKDAYS(E62,F62,'Holidays'!$A$2:$A$51)*G62))</f>
        <v/>
      </c>
      <c r="I62" s="13">
        <f>IF($P62="","",IF($P62&lt;&gt;"OK",NA(),H62*'Settings'!$B$4*VLOOKUP(B62,'Employees'!$A$2:$I$101,5,FALSE)))</f>
        <v/>
      </c>
      <c r="J62" s="2" t="n"/>
      <c r="K62" s="2" t="n"/>
      <c r="L62" s="4" t="n"/>
      <c r="M62" s="2" t="n"/>
      <c r="N62" s="13">
        <f>IF($P62="","",IF($P62&lt;&gt;"OK",NA(),IF(J62="Approved",IF(E62&gt;'Settings'!$B$3,0,NETWORKDAYS(E62,MIN(F62,'Settings'!$B$3),'Holidays'!$A$2:$A$51)*G62*'Settings'!$B$4*VLOOKUP(B62,'Employees'!$A$2:$I$101,5,FALSE)),0)))</f>
        <v/>
      </c>
      <c r="O62" s="13">
        <f>IF($P62="","",IF($P62&lt;&gt;"OK",NA(),IF(J62="Approved",I62-N62,0)))</f>
        <v/>
      </c>
      <c r="P62" s="8">
        <f>IF(COUNTA(A62:B62,D62:G62,J62:M62)=0,"",IF('Settings'!$B$7&lt;&gt;"OK","CHECK SETTINGS",IF(OR(A62="",COUNTIFS($A$2:$A$1001,A62)&lt;&gt;1,COUNTIFS('Employees'!$A$2:$A$101,B62,'Employees'!$I$2:$I$101,"OK")&lt;&gt;1,COUNTIFS('Settings'!$H$11:$H$13,D62)&lt;&gt;1),"CHECK ID / TYPE",IF(OR(NOT(ISNUMBER(E62)),NOT(ISNUMBER(F62)),NOT(ISNUMBER(G62))),"CHECK DATES / FRACTION",IF(OR(E62&lt;MAX('Settings'!$B$2,VLOOKUP(B62,'Employees'!$A$2:$H$101,3,FALSE)),F62&gt;'Settings'!$B$5,F62&lt;E62,NOT(OR(G62=1,AND(G62=0.5,E62=F62))),NOT(OR(J62="Pending",J62="Approved",J62="Denied",J62="Canceled"))),"CHECK DATES / FRACTION / STATUS",IF(AND(OR(J62="Approved",J62="Denied"),OR(K62="",NOT(ISNUMBER(L62)))),"ADD DECISION RECORD",IF(AND(OR(J62="Approved",J62="Pending"),COUNTIFS($B$2:$B$1001,B62,$E$2:$E$1001,"&lt;="&amp;F62,$F$2:$F$1001,"&gt;="&amp;E62,$J$2:$J$1001,"&lt;&gt;Denied",$J$2:$J$1001,"&lt;&gt;Canceled")&gt;1),"OVERLAPPING ACTIVE REQUESTS",IF(NETWORKDAYS(E62,F62,'Holidays'!$A$2:$A$51)=0,"NO WORKDAYS","OK"))))))))</f>
        <v/>
      </c>
    </row>
    <row r="63">
      <c r="A63" s="11" t="n"/>
      <c r="B63" s="11" t="n"/>
      <c r="C63" s="8">
        <f>IF($P63="","",IF($P63&lt;&gt;"OK",NA(),VLOOKUP(B63,'Employees'!$A$2:$I$101,2,FALSE)))</f>
        <v/>
      </c>
      <c r="D63" s="2" t="n"/>
      <c r="E63" s="4" t="n"/>
      <c r="F63" s="4" t="n"/>
      <c r="G63" s="12" t="n"/>
      <c r="H63" s="13">
        <f>IF($P63="","",IF($P63&lt;&gt;"OK",NA(),NETWORKDAYS(E63,F63,'Holidays'!$A$2:$A$51)*G63))</f>
        <v/>
      </c>
      <c r="I63" s="13">
        <f>IF($P63="","",IF($P63&lt;&gt;"OK",NA(),H63*'Settings'!$B$4*VLOOKUP(B63,'Employees'!$A$2:$I$101,5,FALSE)))</f>
        <v/>
      </c>
      <c r="J63" s="2" t="n"/>
      <c r="K63" s="2" t="n"/>
      <c r="L63" s="4" t="n"/>
      <c r="M63" s="2" t="n"/>
      <c r="N63" s="13">
        <f>IF($P63="","",IF($P63&lt;&gt;"OK",NA(),IF(J63="Approved",IF(E63&gt;'Settings'!$B$3,0,NETWORKDAYS(E63,MIN(F63,'Settings'!$B$3),'Holidays'!$A$2:$A$51)*G63*'Settings'!$B$4*VLOOKUP(B63,'Employees'!$A$2:$I$101,5,FALSE)),0)))</f>
        <v/>
      </c>
      <c r="O63" s="13">
        <f>IF($P63="","",IF($P63&lt;&gt;"OK",NA(),IF(J63="Approved",I63-N63,0)))</f>
        <v/>
      </c>
      <c r="P63" s="8">
        <f>IF(COUNTA(A63:B63,D63:G63,J63:M63)=0,"",IF('Settings'!$B$7&lt;&gt;"OK","CHECK SETTINGS",IF(OR(A63="",COUNTIFS($A$2:$A$1001,A63)&lt;&gt;1,COUNTIFS('Employees'!$A$2:$A$101,B63,'Employees'!$I$2:$I$101,"OK")&lt;&gt;1,COUNTIFS('Settings'!$H$11:$H$13,D63)&lt;&gt;1),"CHECK ID / TYPE",IF(OR(NOT(ISNUMBER(E63)),NOT(ISNUMBER(F63)),NOT(ISNUMBER(G63))),"CHECK DATES / FRACTION",IF(OR(E63&lt;MAX('Settings'!$B$2,VLOOKUP(B63,'Employees'!$A$2:$H$101,3,FALSE)),F63&gt;'Settings'!$B$5,F63&lt;E63,NOT(OR(G63=1,AND(G63=0.5,E63=F63))),NOT(OR(J63="Pending",J63="Approved",J63="Denied",J63="Canceled"))),"CHECK DATES / FRACTION / STATUS",IF(AND(OR(J63="Approved",J63="Denied"),OR(K63="",NOT(ISNUMBER(L63)))),"ADD DECISION RECORD",IF(AND(OR(J63="Approved",J63="Pending"),COUNTIFS($B$2:$B$1001,B63,$E$2:$E$1001,"&lt;="&amp;F63,$F$2:$F$1001,"&gt;="&amp;E63,$J$2:$J$1001,"&lt;&gt;Denied",$J$2:$J$1001,"&lt;&gt;Canceled")&gt;1),"OVERLAPPING ACTIVE REQUESTS",IF(NETWORKDAYS(E63,F63,'Holidays'!$A$2:$A$51)=0,"NO WORKDAYS","OK"))))))))</f>
        <v/>
      </c>
    </row>
    <row r="64">
      <c r="A64" s="11" t="n"/>
      <c r="B64" s="11" t="n"/>
      <c r="C64" s="8">
        <f>IF($P64="","",IF($P64&lt;&gt;"OK",NA(),VLOOKUP(B64,'Employees'!$A$2:$I$101,2,FALSE)))</f>
        <v/>
      </c>
      <c r="D64" s="2" t="n"/>
      <c r="E64" s="4" t="n"/>
      <c r="F64" s="4" t="n"/>
      <c r="G64" s="12" t="n"/>
      <c r="H64" s="13">
        <f>IF($P64="","",IF($P64&lt;&gt;"OK",NA(),NETWORKDAYS(E64,F64,'Holidays'!$A$2:$A$51)*G64))</f>
        <v/>
      </c>
      <c r="I64" s="13">
        <f>IF($P64="","",IF($P64&lt;&gt;"OK",NA(),H64*'Settings'!$B$4*VLOOKUP(B64,'Employees'!$A$2:$I$101,5,FALSE)))</f>
        <v/>
      </c>
      <c r="J64" s="2" t="n"/>
      <c r="K64" s="2" t="n"/>
      <c r="L64" s="4" t="n"/>
      <c r="M64" s="2" t="n"/>
      <c r="N64" s="13">
        <f>IF($P64="","",IF($P64&lt;&gt;"OK",NA(),IF(J64="Approved",IF(E64&gt;'Settings'!$B$3,0,NETWORKDAYS(E64,MIN(F64,'Settings'!$B$3),'Holidays'!$A$2:$A$51)*G64*'Settings'!$B$4*VLOOKUP(B64,'Employees'!$A$2:$I$101,5,FALSE)),0)))</f>
        <v/>
      </c>
      <c r="O64" s="13">
        <f>IF($P64="","",IF($P64&lt;&gt;"OK",NA(),IF(J64="Approved",I64-N64,0)))</f>
        <v/>
      </c>
      <c r="P64" s="8">
        <f>IF(COUNTA(A64:B64,D64:G64,J64:M64)=0,"",IF('Settings'!$B$7&lt;&gt;"OK","CHECK SETTINGS",IF(OR(A64="",COUNTIFS($A$2:$A$1001,A64)&lt;&gt;1,COUNTIFS('Employees'!$A$2:$A$101,B64,'Employees'!$I$2:$I$101,"OK")&lt;&gt;1,COUNTIFS('Settings'!$H$11:$H$13,D64)&lt;&gt;1),"CHECK ID / TYPE",IF(OR(NOT(ISNUMBER(E64)),NOT(ISNUMBER(F64)),NOT(ISNUMBER(G64))),"CHECK DATES / FRACTION",IF(OR(E64&lt;MAX('Settings'!$B$2,VLOOKUP(B64,'Employees'!$A$2:$H$101,3,FALSE)),F64&gt;'Settings'!$B$5,F64&lt;E64,NOT(OR(G64=1,AND(G64=0.5,E64=F64))),NOT(OR(J64="Pending",J64="Approved",J64="Denied",J64="Canceled"))),"CHECK DATES / FRACTION / STATUS",IF(AND(OR(J64="Approved",J64="Denied"),OR(K64="",NOT(ISNUMBER(L64)))),"ADD DECISION RECORD",IF(AND(OR(J64="Approved",J64="Pending"),COUNTIFS($B$2:$B$1001,B64,$E$2:$E$1001,"&lt;="&amp;F64,$F$2:$F$1001,"&gt;="&amp;E64,$J$2:$J$1001,"&lt;&gt;Denied",$J$2:$J$1001,"&lt;&gt;Canceled")&gt;1),"OVERLAPPING ACTIVE REQUESTS",IF(NETWORKDAYS(E64,F64,'Holidays'!$A$2:$A$51)=0,"NO WORKDAYS","OK"))))))))</f>
        <v/>
      </c>
    </row>
    <row r="65">
      <c r="A65" s="11" t="n"/>
      <c r="B65" s="11" t="n"/>
      <c r="C65" s="8">
        <f>IF($P65="","",IF($P65&lt;&gt;"OK",NA(),VLOOKUP(B65,'Employees'!$A$2:$I$101,2,FALSE)))</f>
        <v/>
      </c>
      <c r="D65" s="2" t="n"/>
      <c r="E65" s="4" t="n"/>
      <c r="F65" s="4" t="n"/>
      <c r="G65" s="12" t="n"/>
      <c r="H65" s="13">
        <f>IF($P65="","",IF($P65&lt;&gt;"OK",NA(),NETWORKDAYS(E65,F65,'Holidays'!$A$2:$A$51)*G65))</f>
        <v/>
      </c>
      <c r="I65" s="13">
        <f>IF($P65="","",IF($P65&lt;&gt;"OK",NA(),H65*'Settings'!$B$4*VLOOKUP(B65,'Employees'!$A$2:$I$101,5,FALSE)))</f>
        <v/>
      </c>
      <c r="J65" s="2" t="n"/>
      <c r="K65" s="2" t="n"/>
      <c r="L65" s="4" t="n"/>
      <c r="M65" s="2" t="n"/>
      <c r="N65" s="13">
        <f>IF($P65="","",IF($P65&lt;&gt;"OK",NA(),IF(J65="Approved",IF(E65&gt;'Settings'!$B$3,0,NETWORKDAYS(E65,MIN(F65,'Settings'!$B$3),'Holidays'!$A$2:$A$51)*G65*'Settings'!$B$4*VLOOKUP(B65,'Employees'!$A$2:$I$101,5,FALSE)),0)))</f>
        <v/>
      </c>
      <c r="O65" s="13">
        <f>IF($P65="","",IF($P65&lt;&gt;"OK",NA(),IF(J65="Approved",I65-N65,0)))</f>
        <v/>
      </c>
      <c r="P65" s="8">
        <f>IF(COUNTA(A65:B65,D65:G65,J65:M65)=0,"",IF('Settings'!$B$7&lt;&gt;"OK","CHECK SETTINGS",IF(OR(A65="",COUNTIFS($A$2:$A$1001,A65)&lt;&gt;1,COUNTIFS('Employees'!$A$2:$A$101,B65,'Employees'!$I$2:$I$101,"OK")&lt;&gt;1,COUNTIFS('Settings'!$H$11:$H$13,D65)&lt;&gt;1),"CHECK ID / TYPE",IF(OR(NOT(ISNUMBER(E65)),NOT(ISNUMBER(F65)),NOT(ISNUMBER(G65))),"CHECK DATES / FRACTION",IF(OR(E65&lt;MAX('Settings'!$B$2,VLOOKUP(B65,'Employees'!$A$2:$H$101,3,FALSE)),F65&gt;'Settings'!$B$5,F65&lt;E65,NOT(OR(G65=1,AND(G65=0.5,E65=F65))),NOT(OR(J65="Pending",J65="Approved",J65="Denied",J65="Canceled"))),"CHECK DATES / FRACTION / STATUS",IF(AND(OR(J65="Approved",J65="Denied"),OR(K65="",NOT(ISNUMBER(L65)))),"ADD DECISION RECORD",IF(AND(OR(J65="Approved",J65="Pending"),COUNTIFS($B$2:$B$1001,B65,$E$2:$E$1001,"&lt;="&amp;F65,$F$2:$F$1001,"&gt;="&amp;E65,$J$2:$J$1001,"&lt;&gt;Denied",$J$2:$J$1001,"&lt;&gt;Canceled")&gt;1),"OVERLAPPING ACTIVE REQUESTS",IF(NETWORKDAYS(E65,F65,'Holidays'!$A$2:$A$51)=0,"NO WORKDAYS","OK"))))))))</f>
        <v/>
      </c>
    </row>
    <row r="66">
      <c r="A66" s="11" t="n"/>
      <c r="B66" s="11" t="n"/>
      <c r="C66" s="8">
        <f>IF($P66="","",IF($P66&lt;&gt;"OK",NA(),VLOOKUP(B66,'Employees'!$A$2:$I$101,2,FALSE)))</f>
        <v/>
      </c>
      <c r="D66" s="2" t="n"/>
      <c r="E66" s="4" t="n"/>
      <c r="F66" s="4" t="n"/>
      <c r="G66" s="12" t="n"/>
      <c r="H66" s="13">
        <f>IF($P66="","",IF($P66&lt;&gt;"OK",NA(),NETWORKDAYS(E66,F66,'Holidays'!$A$2:$A$51)*G66))</f>
        <v/>
      </c>
      <c r="I66" s="13">
        <f>IF($P66="","",IF($P66&lt;&gt;"OK",NA(),H66*'Settings'!$B$4*VLOOKUP(B66,'Employees'!$A$2:$I$101,5,FALSE)))</f>
        <v/>
      </c>
      <c r="J66" s="2" t="n"/>
      <c r="K66" s="2" t="n"/>
      <c r="L66" s="4" t="n"/>
      <c r="M66" s="2" t="n"/>
      <c r="N66" s="13">
        <f>IF($P66="","",IF($P66&lt;&gt;"OK",NA(),IF(J66="Approved",IF(E66&gt;'Settings'!$B$3,0,NETWORKDAYS(E66,MIN(F66,'Settings'!$B$3),'Holidays'!$A$2:$A$51)*G66*'Settings'!$B$4*VLOOKUP(B66,'Employees'!$A$2:$I$101,5,FALSE)),0)))</f>
        <v/>
      </c>
      <c r="O66" s="13">
        <f>IF($P66="","",IF($P66&lt;&gt;"OK",NA(),IF(J66="Approved",I66-N66,0)))</f>
        <v/>
      </c>
      <c r="P66" s="8">
        <f>IF(COUNTA(A66:B66,D66:G66,J66:M66)=0,"",IF('Settings'!$B$7&lt;&gt;"OK","CHECK SETTINGS",IF(OR(A66="",COUNTIFS($A$2:$A$1001,A66)&lt;&gt;1,COUNTIFS('Employees'!$A$2:$A$101,B66,'Employees'!$I$2:$I$101,"OK")&lt;&gt;1,COUNTIFS('Settings'!$H$11:$H$13,D66)&lt;&gt;1),"CHECK ID / TYPE",IF(OR(NOT(ISNUMBER(E66)),NOT(ISNUMBER(F66)),NOT(ISNUMBER(G66))),"CHECK DATES / FRACTION",IF(OR(E66&lt;MAX('Settings'!$B$2,VLOOKUP(B66,'Employees'!$A$2:$H$101,3,FALSE)),F66&gt;'Settings'!$B$5,F66&lt;E66,NOT(OR(G66=1,AND(G66=0.5,E66=F66))),NOT(OR(J66="Pending",J66="Approved",J66="Denied",J66="Canceled"))),"CHECK DATES / FRACTION / STATUS",IF(AND(OR(J66="Approved",J66="Denied"),OR(K66="",NOT(ISNUMBER(L66)))),"ADD DECISION RECORD",IF(AND(OR(J66="Approved",J66="Pending"),COUNTIFS($B$2:$B$1001,B66,$E$2:$E$1001,"&lt;="&amp;F66,$F$2:$F$1001,"&gt;="&amp;E66,$J$2:$J$1001,"&lt;&gt;Denied",$J$2:$J$1001,"&lt;&gt;Canceled")&gt;1),"OVERLAPPING ACTIVE REQUESTS",IF(NETWORKDAYS(E66,F66,'Holidays'!$A$2:$A$51)=0,"NO WORKDAYS","OK"))))))))</f>
        <v/>
      </c>
    </row>
    <row r="67">
      <c r="A67" s="11" t="n"/>
      <c r="B67" s="11" t="n"/>
      <c r="C67" s="8">
        <f>IF($P67="","",IF($P67&lt;&gt;"OK",NA(),VLOOKUP(B67,'Employees'!$A$2:$I$101,2,FALSE)))</f>
        <v/>
      </c>
      <c r="D67" s="2" t="n"/>
      <c r="E67" s="4" t="n"/>
      <c r="F67" s="4" t="n"/>
      <c r="G67" s="12" t="n"/>
      <c r="H67" s="13">
        <f>IF($P67="","",IF($P67&lt;&gt;"OK",NA(),NETWORKDAYS(E67,F67,'Holidays'!$A$2:$A$51)*G67))</f>
        <v/>
      </c>
      <c r="I67" s="13">
        <f>IF($P67="","",IF($P67&lt;&gt;"OK",NA(),H67*'Settings'!$B$4*VLOOKUP(B67,'Employees'!$A$2:$I$101,5,FALSE)))</f>
        <v/>
      </c>
      <c r="J67" s="2" t="n"/>
      <c r="K67" s="2" t="n"/>
      <c r="L67" s="4" t="n"/>
      <c r="M67" s="2" t="n"/>
      <c r="N67" s="13">
        <f>IF($P67="","",IF($P67&lt;&gt;"OK",NA(),IF(J67="Approved",IF(E67&gt;'Settings'!$B$3,0,NETWORKDAYS(E67,MIN(F67,'Settings'!$B$3),'Holidays'!$A$2:$A$51)*G67*'Settings'!$B$4*VLOOKUP(B67,'Employees'!$A$2:$I$101,5,FALSE)),0)))</f>
        <v/>
      </c>
      <c r="O67" s="13">
        <f>IF($P67="","",IF($P67&lt;&gt;"OK",NA(),IF(J67="Approved",I67-N67,0)))</f>
        <v/>
      </c>
      <c r="P67" s="8">
        <f>IF(COUNTA(A67:B67,D67:G67,J67:M67)=0,"",IF('Settings'!$B$7&lt;&gt;"OK","CHECK SETTINGS",IF(OR(A67="",COUNTIFS($A$2:$A$1001,A67)&lt;&gt;1,COUNTIFS('Employees'!$A$2:$A$101,B67,'Employees'!$I$2:$I$101,"OK")&lt;&gt;1,COUNTIFS('Settings'!$H$11:$H$13,D67)&lt;&gt;1),"CHECK ID / TYPE",IF(OR(NOT(ISNUMBER(E67)),NOT(ISNUMBER(F67)),NOT(ISNUMBER(G67))),"CHECK DATES / FRACTION",IF(OR(E67&lt;MAX('Settings'!$B$2,VLOOKUP(B67,'Employees'!$A$2:$H$101,3,FALSE)),F67&gt;'Settings'!$B$5,F67&lt;E67,NOT(OR(G67=1,AND(G67=0.5,E67=F67))),NOT(OR(J67="Pending",J67="Approved",J67="Denied",J67="Canceled"))),"CHECK DATES / FRACTION / STATUS",IF(AND(OR(J67="Approved",J67="Denied"),OR(K67="",NOT(ISNUMBER(L67)))),"ADD DECISION RECORD",IF(AND(OR(J67="Approved",J67="Pending"),COUNTIFS($B$2:$B$1001,B67,$E$2:$E$1001,"&lt;="&amp;F67,$F$2:$F$1001,"&gt;="&amp;E67,$J$2:$J$1001,"&lt;&gt;Denied",$J$2:$J$1001,"&lt;&gt;Canceled")&gt;1),"OVERLAPPING ACTIVE REQUESTS",IF(NETWORKDAYS(E67,F67,'Holidays'!$A$2:$A$51)=0,"NO WORKDAYS","OK"))))))))</f>
        <v/>
      </c>
    </row>
    <row r="68">
      <c r="A68" s="11" t="n"/>
      <c r="B68" s="11" t="n"/>
      <c r="C68" s="8">
        <f>IF($P68="","",IF($P68&lt;&gt;"OK",NA(),VLOOKUP(B68,'Employees'!$A$2:$I$101,2,FALSE)))</f>
        <v/>
      </c>
      <c r="D68" s="2" t="n"/>
      <c r="E68" s="4" t="n"/>
      <c r="F68" s="4" t="n"/>
      <c r="G68" s="12" t="n"/>
      <c r="H68" s="13">
        <f>IF($P68="","",IF($P68&lt;&gt;"OK",NA(),NETWORKDAYS(E68,F68,'Holidays'!$A$2:$A$51)*G68))</f>
        <v/>
      </c>
      <c r="I68" s="13">
        <f>IF($P68="","",IF($P68&lt;&gt;"OK",NA(),H68*'Settings'!$B$4*VLOOKUP(B68,'Employees'!$A$2:$I$101,5,FALSE)))</f>
        <v/>
      </c>
      <c r="J68" s="2" t="n"/>
      <c r="K68" s="2" t="n"/>
      <c r="L68" s="4" t="n"/>
      <c r="M68" s="2" t="n"/>
      <c r="N68" s="13">
        <f>IF($P68="","",IF($P68&lt;&gt;"OK",NA(),IF(J68="Approved",IF(E68&gt;'Settings'!$B$3,0,NETWORKDAYS(E68,MIN(F68,'Settings'!$B$3),'Holidays'!$A$2:$A$51)*G68*'Settings'!$B$4*VLOOKUP(B68,'Employees'!$A$2:$I$101,5,FALSE)),0)))</f>
        <v/>
      </c>
      <c r="O68" s="13">
        <f>IF($P68="","",IF($P68&lt;&gt;"OK",NA(),IF(J68="Approved",I68-N68,0)))</f>
        <v/>
      </c>
      <c r="P68" s="8">
        <f>IF(COUNTA(A68:B68,D68:G68,J68:M68)=0,"",IF('Settings'!$B$7&lt;&gt;"OK","CHECK SETTINGS",IF(OR(A68="",COUNTIFS($A$2:$A$1001,A68)&lt;&gt;1,COUNTIFS('Employees'!$A$2:$A$101,B68,'Employees'!$I$2:$I$101,"OK")&lt;&gt;1,COUNTIFS('Settings'!$H$11:$H$13,D68)&lt;&gt;1),"CHECK ID / TYPE",IF(OR(NOT(ISNUMBER(E68)),NOT(ISNUMBER(F68)),NOT(ISNUMBER(G68))),"CHECK DATES / FRACTION",IF(OR(E68&lt;MAX('Settings'!$B$2,VLOOKUP(B68,'Employees'!$A$2:$H$101,3,FALSE)),F68&gt;'Settings'!$B$5,F68&lt;E68,NOT(OR(G68=1,AND(G68=0.5,E68=F68))),NOT(OR(J68="Pending",J68="Approved",J68="Denied",J68="Canceled"))),"CHECK DATES / FRACTION / STATUS",IF(AND(OR(J68="Approved",J68="Denied"),OR(K68="",NOT(ISNUMBER(L68)))),"ADD DECISION RECORD",IF(AND(OR(J68="Approved",J68="Pending"),COUNTIFS($B$2:$B$1001,B68,$E$2:$E$1001,"&lt;="&amp;F68,$F$2:$F$1001,"&gt;="&amp;E68,$J$2:$J$1001,"&lt;&gt;Denied",$J$2:$J$1001,"&lt;&gt;Canceled")&gt;1),"OVERLAPPING ACTIVE REQUESTS",IF(NETWORKDAYS(E68,F68,'Holidays'!$A$2:$A$51)=0,"NO WORKDAYS","OK"))))))))</f>
        <v/>
      </c>
    </row>
    <row r="69">
      <c r="A69" s="11" t="n"/>
      <c r="B69" s="11" t="n"/>
      <c r="C69" s="8">
        <f>IF($P69="","",IF($P69&lt;&gt;"OK",NA(),VLOOKUP(B69,'Employees'!$A$2:$I$101,2,FALSE)))</f>
        <v/>
      </c>
      <c r="D69" s="2" t="n"/>
      <c r="E69" s="4" t="n"/>
      <c r="F69" s="4" t="n"/>
      <c r="G69" s="12" t="n"/>
      <c r="H69" s="13">
        <f>IF($P69="","",IF($P69&lt;&gt;"OK",NA(),NETWORKDAYS(E69,F69,'Holidays'!$A$2:$A$51)*G69))</f>
        <v/>
      </c>
      <c r="I69" s="13">
        <f>IF($P69="","",IF($P69&lt;&gt;"OK",NA(),H69*'Settings'!$B$4*VLOOKUP(B69,'Employees'!$A$2:$I$101,5,FALSE)))</f>
        <v/>
      </c>
      <c r="J69" s="2" t="n"/>
      <c r="K69" s="2" t="n"/>
      <c r="L69" s="4" t="n"/>
      <c r="M69" s="2" t="n"/>
      <c r="N69" s="13">
        <f>IF($P69="","",IF($P69&lt;&gt;"OK",NA(),IF(J69="Approved",IF(E69&gt;'Settings'!$B$3,0,NETWORKDAYS(E69,MIN(F69,'Settings'!$B$3),'Holidays'!$A$2:$A$51)*G69*'Settings'!$B$4*VLOOKUP(B69,'Employees'!$A$2:$I$101,5,FALSE)),0)))</f>
        <v/>
      </c>
      <c r="O69" s="13">
        <f>IF($P69="","",IF($P69&lt;&gt;"OK",NA(),IF(J69="Approved",I69-N69,0)))</f>
        <v/>
      </c>
      <c r="P69" s="8">
        <f>IF(COUNTA(A69:B69,D69:G69,J69:M69)=0,"",IF('Settings'!$B$7&lt;&gt;"OK","CHECK SETTINGS",IF(OR(A69="",COUNTIFS($A$2:$A$1001,A69)&lt;&gt;1,COUNTIFS('Employees'!$A$2:$A$101,B69,'Employees'!$I$2:$I$101,"OK")&lt;&gt;1,COUNTIFS('Settings'!$H$11:$H$13,D69)&lt;&gt;1),"CHECK ID / TYPE",IF(OR(NOT(ISNUMBER(E69)),NOT(ISNUMBER(F69)),NOT(ISNUMBER(G69))),"CHECK DATES / FRACTION",IF(OR(E69&lt;MAX('Settings'!$B$2,VLOOKUP(B69,'Employees'!$A$2:$H$101,3,FALSE)),F69&gt;'Settings'!$B$5,F69&lt;E69,NOT(OR(G69=1,AND(G69=0.5,E69=F69))),NOT(OR(J69="Pending",J69="Approved",J69="Denied",J69="Canceled"))),"CHECK DATES / FRACTION / STATUS",IF(AND(OR(J69="Approved",J69="Denied"),OR(K69="",NOT(ISNUMBER(L69)))),"ADD DECISION RECORD",IF(AND(OR(J69="Approved",J69="Pending"),COUNTIFS($B$2:$B$1001,B69,$E$2:$E$1001,"&lt;="&amp;F69,$F$2:$F$1001,"&gt;="&amp;E69,$J$2:$J$1001,"&lt;&gt;Denied",$J$2:$J$1001,"&lt;&gt;Canceled")&gt;1),"OVERLAPPING ACTIVE REQUESTS",IF(NETWORKDAYS(E69,F69,'Holidays'!$A$2:$A$51)=0,"NO WORKDAYS","OK"))))))))</f>
        <v/>
      </c>
    </row>
    <row r="70">
      <c r="A70" s="11" t="n"/>
      <c r="B70" s="11" t="n"/>
      <c r="C70" s="8">
        <f>IF($P70="","",IF($P70&lt;&gt;"OK",NA(),VLOOKUP(B70,'Employees'!$A$2:$I$101,2,FALSE)))</f>
        <v/>
      </c>
      <c r="D70" s="2" t="n"/>
      <c r="E70" s="4" t="n"/>
      <c r="F70" s="4" t="n"/>
      <c r="G70" s="12" t="n"/>
      <c r="H70" s="13">
        <f>IF($P70="","",IF($P70&lt;&gt;"OK",NA(),NETWORKDAYS(E70,F70,'Holidays'!$A$2:$A$51)*G70))</f>
        <v/>
      </c>
      <c r="I70" s="13">
        <f>IF($P70="","",IF($P70&lt;&gt;"OK",NA(),H70*'Settings'!$B$4*VLOOKUP(B70,'Employees'!$A$2:$I$101,5,FALSE)))</f>
        <v/>
      </c>
      <c r="J70" s="2" t="n"/>
      <c r="K70" s="2" t="n"/>
      <c r="L70" s="4" t="n"/>
      <c r="M70" s="2" t="n"/>
      <c r="N70" s="13">
        <f>IF($P70="","",IF($P70&lt;&gt;"OK",NA(),IF(J70="Approved",IF(E70&gt;'Settings'!$B$3,0,NETWORKDAYS(E70,MIN(F70,'Settings'!$B$3),'Holidays'!$A$2:$A$51)*G70*'Settings'!$B$4*VLOOKUP(B70,'Employees'!$A$2:$I$101,5,FALSE)),0)))</f>
        <v/>
      </c>
      <c r="O70" s="13">
        <f>IF($P70="","",IF($P70&lt;&gt;"OK",NA(),IF(J70="Approved",I70-N70,0)))</f>
        <v/>
      </c>
      <c r="P70" s="8">
        <f>IF(COUNTA(A70:B70,D70:G70,J70:M70)=0,"",IF('Settings'!$B$7&lt;&gt;"OK","CHECK SETTINGS",IF(OR(A70="",COUNTIFS($A$2:$A$1001,A70)&lt;&gt;1,COUNTIFS('Employees'!$A$2:$A$101,B70,'Employees'!$I$2:$I$101,"OK")&lt;&gt;1,COUNTIFS('Settings'!$H$11:$H$13,D70)&lt;&gt;1),"CHECK ID / TYPE",IF(OR(NOT(ISNUMBER(E70)),NOT(ISNUMBER(F70)),NOT(ISNUMBER(G70))),"CHECK DATES / FRACTION",IF(OR(E70&lt;MAX('Settings'!$B$2,VLOOKUP(B70,'Employees'!$A$2:$H$101,3,FALSE)),F70&gt;'Settings'!$B$5,F70&lt;E70,NOT(OR(G70=1,AND(G70=0.5,E70=F70))),NOT(OR(J70="Pending",J70="Approved",J70="Denied",J70="Canceled"))),"CHECK DATES / FRACTION / STATUS",IF(AND(OR(J70="Approved",J70="Denied"),OR(K70="",NOT(ISNUMBER(L70)))),"ADD DECISION RECORD",IF(AND(OR(J70="Approved",J70="Pending"),COUNTIFS($B$2:$B$1001,B70,$E$2:$E$1001,"&lt;="&amp;F70,$F$2:$F$1001,"&gt;="&amp;E70,$J$2:$J$1001,"&lt;&gt;Denied",$J$2:$J$1001,"&lt;&gt;Canceled")&gt;1),"OVERLAPPING ACTIVE REQUESTS",IF(NETWORKDAYS(E70,F70,'Holidays'!$A$2:$A$51)=0,"NO WORKDAYS","OK"))))))))</f>
        <v/>
      </c>
    </row>
    <row r="71">
      <c r="A71" s="11" t="n"/>
      <c r="B71" s="11" t="n"/>
      <c r="C71" s="8">
        <f>IF($P71="","",IF($P71&lt;&gt;"OK",NA(),VLOOKUP(B71,'Employees'!$A$2:$I$101,2,FALSE)))</f>
        <v/>
      </c>
      <c r="D71" s="2" t="n"/>
      <c r="E71" s="4" t="n"/>
      <c r="F71" s="4" t="n"/>
      <c r="G71" s="12" t="n"/>
      <c r="H71" s="13">
        <f>IF($P71="","",IF($P71&lt;&gt;"OK",NA(),NETWORKDAYS(E71,F71,'Holidays'!$A$2:$A$51)*G71))</f>
        <v/>
      </c>
      <c r="I71" s="13">
        <f>IF($P71="","",IF($P71&lt;&gt;"OK",NA(),H71*'Settings'!$B$4*VLOOKUP(B71,'Employees'!$A$2:$I$101,5,FALSE)))</f>
        <v/>
      </c>
      <c r="J71" s="2" t="n"/>
      <c r="K71" s="2" t="n"/>
      <c r="L71" s="4" t="n"/>
      <c r="M71" s="2" t="n"/>
      <c r="N71" s="13">
        <f>IF($P71="","",IF($P71&lt;&gt;"OK",NA(),IF(J71="Approved",IF(E71&gt;'Settings'!$B$3,0,NETWORKDAYS(E71,MIN(F71,'Settings'!$B$3),'Holidays'!$A$2:$A$51)*G71*'Settings'!$B$4*VLOOKUP(B71,'Employees'!$A$2:$I$101,5,FALSE)),0)))</f>
        <v/>
      </c>
      <c r="O71" s="13">
        <f>IF($P71="","",IF($P71&lt;&gt;"OK",NA(),IF(J71="Approved",I71-N71,0)))</f>
        <v/>
      </c>
      <c r="P71" s="8">
        <f>IF(COUNTA(A71:B71,D71:G71,J71:M71)=0,"",IF('Settings'!$B$7&lt;&gt;"OK","CHECK SETTINGS",IF(OR(A71="",COUNTIFS($A$2:$A$1001,A71)&lt;&gt;1,COUNTIFS('Employees'!$A$2:$A$101,B71,'Employees'!$I$2:$I$101,"OK")&lt;&gt;1,COUNTIFS('Settings'!$H$11:$H$13,D71)&lt;&gt;1),"CHECK ID / TYPE",IF(OR(NOT(ISNUMBER(E71)),NOT(ISNUMBER(F71)),NOT(ISNUMBER(G71))),"CHECK DATES / FRACTION",IF(OR(E71&lt;MAX('Settings'!$B$2,VLOOKUP(B71,'Employees'!$A$2:$H$101,3,FALSE)),F71&gt;'Settings'!$B$5,F71&lt;E71,NOT(OR(G71=1,AND(G71=0.5,E71=F71))),NOT(OR(J71="Pending",J71="Approved",J71="Denied",J71="Canceled"))),"CHECK DATES / FRACTION / STATUS",IF(AND(OR(J71="Approved",J71="Denied"),OR(K71="",NOT(ISNUMBER(L71)))),"ADD DECISION RECORD",IF(AND(OR(J71="Approved",J71="Pending"),COUNTIFS($B$2:$B$1001,B71,$E$2:$E$1001,"&lt;="&amp;F71,$F$2:$F$1001,"&gt;="&amp;E71,$J$2:$J$1001,"&lt;&gt;Denied",$J$2:$J$1001,"&lt;&gt;Canceled")&gt;1),"OVERLAPPING ACTIVE REQUESTS",IF(NETWORKDAYS(E71,F71,'Holidays'!$A$2:$A$51)=0,"NO WORKDAYS","OK"))))))))</f>
        <v/>
      </c>
    </row>
    <row r="72">
      <c r="A72" s="11" t="n"/>
      <c r="B72" s="11" t="n"/>
      <c r="C72" s="8">
        <f>IF($P72="","",IF($P72&lt;&gt;"OK",NA(),VLOOKUP(B72,'Employees'!$A$2:$I$101,2,FALSE)))</f>
        <v/>
      </c>
      <c r="D72" s="2" t="n"/>
      <c r="E72" s="4" t="n"/>
      <c r="F72" s="4" t="n"/>
      <c r="G72" s="12" t="n"/>
      <c r="H72" s="13">
        <f>IF($P72="","",IF($P72&lt;&gt;"OK",NA(),NETWORKDAYS(E72,F72,'Holidays'!$A$2:$A$51)*G72))</f>
        <v/>
      </c>
      <c r="I72" s="13">
        <f>IF($P72="","",IF($P72&lt;&gt;"OK",NA(),H72*'Settings'!$B$4*VLOOKUP(B72,'Employees'!$A$2:$I$101,5,FALSE)))</f>
        <v/>
      </c>
      <c r="J72" s="2" t="n"/>
      <c r="K72" s="2" t="n"/>
      <c r="L72" s="4" t="n"/>
      <c r="M72" s="2" t="n"/>
      <c r="N72" s="13">
        <f>IF($P72="","",IF($P72&lt;&gt;"OK",NA(),IF(J72="Approved",IF(E72&gt;'Settings'!$B$3,0,NETWORKDAYS(E72,MIN(F72,'Settings'!$B$3),'Holidays'!$A$2:$A$51)*G72*'Settings'!$B$4*VLOOKUP(B72,'Employees'!$A$2:$I$101,5,FALSE)),0)))</f>
        <v/>
      </c>
      <c r="O72" s="13">
        <f>IF($P72="","",IF($P72&lt;&gt;"OK",NA(),IF(J72="Approved",I72-N72,0)))</f>
        <v/>
      </c>
      <c r="P72" s="8">
        <f>IF(COUNTA(A72:B72,D72:G72,J72:M72)=0,"",IF('Settings'!$B$7&lt;&gt;"OK","CHECK SETTINGS",IF(OR(A72="",COUNTIFS($A$2:$A$1001,A72)&lt;&gt;1,COUNTIFS('Employees'!$A$2:$A$101,B72,'Employees'!$I$2:$I$101,"OK")&lt;&gt;1,COUNTIFS('Settings'!$H$11:$H$13,D72)&lt;&gt;1),"CHECK ID / TYPE",IF(OR(NOT(ISNUMBER(E72)),NOT(ISNUMBER(F72)),NOT(ISNUMBER(G72))),"CHECK DATES / FRACTION",IF(OR(E72&lt;MAX('Settings'!$B$2,VLOOKUP(B72,'Employees'!$A$2:$H$101,3,FALSE)),F72&gt;'Settings'!$B$5,F72&lt;E72,NOT(OR(G72=1,AND(G72=0.5,E72=F72))),NOT(OR(J72="Pending",J72="Approved",J72="Denied",J72="Canceled"))),"CHECK DATES / FRACTION / STATUS",IF(AND(OR(J72="Approved",J72="Denied"),OR(K72="",NOT(ISNUMBER(L72)))),"ADD DECISION RECORD",IF(AND(OR(J72="Approved",J72="Pending"),COUNTIFS($B$2:$B$1001,B72,$E$2:$E$1001,"&lt;="&amp;F72,$F$2:$F$1001,"&gt;="&amp;E72,$J$2:$J$1001,"&lt;&gt;Denied",$J$2:$J$1001,"&lt;&gt;Canceled")&gt;1),"OVERLAPPING ACTIVE REQUESTS",IF(NETWORKDAYS(E72,F72,'Holidays'!$A$2:$A$51)=0,"NO WORKDAYS","OK"))))))))</f>
        <v/>
      </c>
    </row>
    <row r="73">
      <c r="A73" s="11" t="n"/>
      <c r="B73" s="11" t="n"/>
      <c r="C73" s="8">
        <f>IF($P73="","",IF($P73&lt;&gt;"OK",NA(),VLOOKUP(B73,'Employees'!$A$2:$I$101,2,FALSE)))</f>
        <v/>
      </c>
      <c r="D73" s="2" t="n"/>
      <c r="E73" s="4" t="n"/>
      <c r="F73" s="4" t="n"/>
      <c r="G73" s="12" t="n"/>
      <c r="H73" s="13">
        <f>IF($P73="","",IF($P73&lt;&gt;"OK",NA(),NETWORKDAYS(E73,F73,'Holidays'!$A$2:$A$51)*G73))</f>
        <v/>
      </c>
      <c r="I73" s="13">
        <f>IF($P73="","",IF($P73&lt;&gt;"OK",NA(),H73*'Settings'!$B$4*VLOOKUP(B73,'Employees'!$A$2:$I$101,5,FALSE)))</f>
        <v/>
      </c>
      <c r="J73" s="2" t="n"/>
      <c r="K73" s="2" t="n"/>
      <c r="L73" s="4" t="n"/>
      <c r="M73" s="2" t="n"/>
      <c r="N73" s="13">
        <f>IF($P73="","",IF($P73&lt;&gt;"OK",NA(),IF(J73="Approved",IF(E73&gt;'Settings'!$B$3,0,NETWORKDAYS(E73,MIN(F73,'Settings'!$B$3),'Holidays'!$A$2:$A$51)*G73*'Settings'!$B$4*VLOOKUP(B73,'Employees'!$A$2:$I$101,5,FALSE)),0)))</f>
        <v/>
      </c>
      <c r="O73" s="13">
        <f>IF($P73="","",IF($P73&lt;&gt;"OK",NA(),IF(J73="Approved",I73-N73,0)))</f>
        <v/>
      </c>
      <c r="P73" s="8">
        <f>IF(COUNTA(A73:B73,D73:G73,J73:M73)=0,"",IF('Settings'!$B$7&lt;&gt;"OK","CHECK SETTINGS",IF(OR(A73="",COUNTIFS($A$2:$A$1001,A73)&lt;&gt;1,COUNTIFS('Employees'!$A$2:$A$101,B73,'Employees'!$I$2:$I$101,"OK")&lt;&gt;1,COUNTIFS('Settings'!$H$11:$H$13,D73)&lt;&gt;1),"CHECK ID / TYPE",IF(OR(NOT(ISNUMBER(E73)),NOT(ISNUMBER(F73)),NOT(ISNUMBER(G73))),"CHECK DATES / FRACTION",IF(OR(E73&lt;MAX('Settings'!$B$2,VLOOKUP(B73,'Employees'!$A$2:$H$101,3,FALSE)),F73&gt;'Settings'!$B$5,F73&lt;E73,NOT(OR(G73=1,AND(G73=0.5,E73=F73))),NOT(OR(J73="Pending",J73="Approved",J73="Denied",J73="Canceled"))),"CHECK DATES / FRACTION / STATUS",IF(AND(OR(J73="Approved",J73="Denied"),OR(K73="",NOT(ISNUMBER(L73)))),"ADD DECISION RECORD",IF(AND(OR(J73="Approved",J73="Pending"),COUNTIFS($B$2:$B$1001,B73,$E$2:$E$1001,"&lt;="&amp;F73,$F$2:$F$1001,"&gt;="&amp;E73,$J$2:$J$1001,"&lt;&gt;Denied",$J$2:$J$1001,"&lt;&gt;Canceled")&gt;1),"OVERLAPPING ACTIVE REQUESTS",IF(NETWORKDAYS(E73,F73,'Holidays'!$A$2:$A$51)=0,"NO WORKDAYS","OK"))))))))</f>
        <v/>
      </c>
    </row>
    <row r="74">
      <c r="A74" s="11" t="n"/>
      <c r="B74" s="11" t="n"/>
      <c r="C74" s="8">
        <f>IF($P74="","",IF($P74&lt;&gt;"OK",NA(),VLOOKUP(B74,'Employees'!$A$2:$I$101,2,FALSE)))</f>
        <v/>
      </c>
      <c r="D74" s="2" t="n"/>
      <c r="E74" s="4" t="n"/>
      <c r="F74" s="4" t="n"/>
      <c r="G74" s="12" t="n"/>
      <c r="H74" s="13">
        <f>IF($P74="","",IF($P74&lt;&gt;"OK",NA(),NETWORKDAYS(E74,F74,'Holidays'!$A$2:$A$51)*G74))</f>
        <v/>
      </c>
      <c r="I74" s="13">
        <f>IF($P74="","",IF($P74&lt;&gt;"OK",NA(),H74*'Settings'!$B$4*VLOOKUP(B74,'Employees'!$A$2:$I$101,5,FALSE)))</f>
        <v/>
      </c>
      <c r="J74" s="2" t="n"/>
      <c r="K74" s="2" t="n"/>
      <c r="L74" s="4" t="n"/>
      <c r="M74" s="2" t="n"/>
      <c r="N74" s="13">
        <f>IF($P74="","",IF($P74&lt;&gt;"OK",NA(),IF(J74="Approved",IF(E74&gt;'Settings'!$B$3,0,NETWORKDAYS(E74,MIN(F74,'Settings'!$B$3),'Holidays'!$A$2:$A$51)*G74*'Settings'!$B$4*VLOOKUP(B74,'Employees'!$A$2:$I$101,5,FALSE)),0)))</f>
        <v/>
      </c>
      <c r="O74" s="13">
        <f>IF($P74="","",IF($P74&lt;&gt;"OK",NA(),IF(J74="Approved",I74-N74,0)))</f>
        <v/>
      </c>
      <c r="P74" s="8">
        <f>IF(COUNTA(A74:B74,D74:G74,J74:M74)=0,"",IF('Settings'!$B$7&lt;&gt;"OK","CHECK SETTINGS",IF(OR(A74="",COUNTIFS($A$2:$A$1001,A74)&lt;&gt;1,COUNTIFS('Employees'!$A$2:$A$101,B74,'Employees'!$I$2:$I$101,"OK")&lt;&gt;1,COUNTIFS('Settings'!$H$11:$H$13,D74)&lt;&gt;1),"CHECK ID / TYPE",IF(OR(NOT(ISNUMBER(E74)),NOT(ISNUMBER(F74)),NOT(ISNUMBER(G74))),"CHECK DATES / FRACTION",IF(OR(E74&lt;MAX('Settings'!$B$2,VLOOKUP(B74,'Employees'!$A$2:$H$101,3,FALSE)),F74&gt;'Settings'!$B$5,F74&lt;E74,NOT(OR(G74=1,AND(G74=0.5,E74=F74))),NOT(OR(J74="Pending",J74="Approved",J74="Denied",J74="Canceled"))),"CHECK DATES / FRACTION / STATUS",IF(AND(OR(J74="Approved",J74="Denied"),OR(K74="",NOT(ISNUMBER(L74)))),"ADD DECISION RECORD",IF(AND(OR(J74="Approved",J74="Pending"),COUNTIFS($B$2:$B$1001,B74,$E$2:$E$1001,"&lt;="&amp;F74,$F$2:$F$1001,"&gt;="&amp;E74,$J$2:$J$1001,"&lt;&gt;Denied",$J$2:$J$1001,"&lt;&gt;Canceled")&gt;1),"OVERLAPPING ACTIVE REQUESTS",IF(NETWORKDAYS(E74,F74,'Holidays'!$A$2:$A$51)=0,"NO WORKDAYS","OK"))))))))</f>
        <v/>
      </c>
    </row>
    <row r="75">
      <c r="A75" s="11" t="n"/>
      <c r="B75" s="11" t="n"/>
      <c r="C75" s="8">
        <f>IF($P75="","",IF($P75&lt;&gt;"OK",NA(),VLOOKUP(B75,'Employees'!$A$2:$I$101,2,FALSE)))</f>
        <v/>
      </c>
      <c r="D75" s="2" t="n"/>
      <c r="E75" s="4" t="n"/>
      <c r="F75" s="4" t="n"/>
      <c r="G75" s="12" t="n"/>
      <c r="H75" s="13">
        <f>IF($P75="","",IF($P75&lt;&gt;"OK",NA(),NETWORKDAYS(E75,F75,'Holidays'!$A$2:$A$51)*G75))</f>
        <v/>
      </c>
      <c r="I75" s="13">
        <f>IF($P75="","",IF($P75&lt;&gt;"OK",NA(),H75*'Settings'!$B$4*VLOOKUP(B75,'Employees'!$A$2:$I$101,5,FALSE)))</f>
        <v/>
      </c>
      <c r="J75" s="2" t="n"/>
      <c r="K75" s="2" t="n"/>
      <c r="L75" s="4" t="n"/>
      <c r="M75" s="2" t="n"/>
      <c r="N75" s="13">
        <f>IF($P75="","",IF($P75&lt;&gt;"OK",NA(),IF(J75="Approved",IF(E75&gt;'Settings'!$B$3,0,NETWORKDAYS(E75,MIN(F75,'Settings'!$B$3),'Holidays'!$A$2:$A$51)*G75*'Settings'!$B$4*VLOOKUP(B75,'Employees'!$A$2:$I$101,5,FALSE)),0)))</f>
        <v/>
      </c>
      <c r="O75" s="13">
        <f>IF($P75="","",IF($P75&lt;&gt;"OK",NA(),IF(J75="Approved",I75-N75,0)))</f>
        <v/>
      </c>
      <c r="P75" s="8">
        <f>IF(COUNTA(A75:B75,D75:G75,J75:M75)=0,"",IF('Settings'!$B$7&lt;&gt;"OK","CHECK SETTINGS",IF(OR(A75="",COUNTIFS($A$2:$A$1001,A75)&lt;&gt;1,COUNTIFS('Employees'!$A$2:$A$101,B75,'Employees'!$I$2:$I$101,"OK")&lt;&gt;1,COUNTIFS('Settings'!$H$11:$H$13,D75)&lt;&gt;1),"CHECK ID / TYPE",IF(OR(NOT(ISNUMBER(E75)),NOT(ISNUMBER(F75)),NOT(ISNUMBER(G75))),"CHECK DATES / FRACTION",IF(OR(E75&lt;MAX('Settings'!$B$2,VLOOKUP(B75,'Employees'!$A$2:$H$101,3,FALSE)),F75&gt;'Settings'!$B$5,F75&lt;E75,NOT(OR(G75=1,AND(G75=0.5,E75=F75))),NOT(OR(J75="Pending",J75="Approved",J75="Denied",J75="Canceled"))),"CHECK DATES / FRACTION / STATUS",IF(AND(OR(J75="Approved",J75="Denied"),OR(K75="",NOT(ISNUMBER(L75)))),"ADD DECISION RECORD",IF(AND(OR(J75="Approved",J75="Pending"),COUNTIFS($B$2:$B$1001,B75,$E$2:$E$1001,"&lt;="&amp;F75,$F$2:$F$1001,"&gt;="&amp;E75,$J$2:$J$1001,"&lt;&gt;Denied",$J$2:$J$1001,"&lt;&gt;Canceled")&gt;1),"OVERLAPPING ACTIVE REQUESTS",IF(NETWORKDAYS(E75,F75,'Holidays'!$A$2:$A$51)=0,"NO WORKDAYS","OK"))))))))</f>
        <v/>
      </c>
    </row>
    <row r="76">
      <c r="A76" s="11" t="n"/>
      <c r="B76" s="11" t="n"/>
      <c r="C76" s="8">
        <f>IF($P76="","",IF($P76&lt;&gt;"OK",NA(),VLOOKUP(B76,'Employees'!$A$2:$I$101,2,FALSE)))</f>
        <v/>
      </c>
      <c r="D76" s="2" t="n"/>
      <c r="E76" s="4" t="n"/>
      <c r="F76" s="4" t="n"/>
      <c r="G76" s="12" t="n"/>
      <c r="H76" s="13">
        <f>IF($P76="","",IF($P76&lt;&gt;"OK",NA(),NETWORKDAYS(E76,F76,'Holidays'!$A$2:$A$51)*G76))</f>
        <v/>
      </c>
      <c r="I76" s="13">
        <f>IF($P76="","",IF($P76&lt;&gt;"OK",NA(),H76*'Settings'!$B$4*VLOOKUP(B76,'Employees'!$A$2:$I$101,5,FALSE)))</f>
        <v/>
      </c>
      <c r="J76" s="2" t="n"/>
      <c r="K76" s="2" t="n"/>
      <c r="L76" s="4" t="n"/>
      <c r="M76" s="2" t="n"/>
      <c r="N76" s="13">
        <f>IF($P76="","",IF($P76&lt;&gt;"OK",NA(),IF(J76="Approved",IF(E76&gt;'Settings'!$B$3,0,NETWORKDAYS(E76,MIN(F76,'Settings'!$B$3),'Holidays'!$A$2:$A$51)*G76*'Settings'!$B$4*VLOOKUP(B76,'Employees'!$A$2:$I$101,5,FALSE)),0)))</f>
        <v/>
      </c>
      <c r="O76" s="13">
        <f>IF($P76="","",IF($P76&lt;&gt;"OK",NA(),IF(J76="Approved",I76-N76,0)))</f>
        <v/>
      </c>
      <c r="P76" s="8">
        <f>IF(COUNTA(A76:B76,D76:G76,J76:M76)=0,"",IF('Settings'!$B$7&lt;&gt;"OK","CHECK SETTINGS",IF(OR(A76="",COUNTIFS($A$2:$A$1001,A76)&lt;&gt;1,COUNTIFS('Employees'!$A$2:$A$101,B76,'Employees'!$I$2:$I$101,"OK")&lt;&gt;1,COUNTIFS('Settings'!$H$11:$H$13,D76)&lt;&gt;1),"CHECK ID / TYPE",IF(OR(NOT(ISNUMBER(E76)),NOT(ISNUMBER(F76)),NOT(ISNUMBER(G76))),"CHECK DATES / FRACTION",IF(OR(E76&lt;MAX('Settings'!$B$2,VLOOKUP(B76,'Employees'!$A$2:$H$101,3,FALSE)),F76&gt;'Settings'!$B$5,F76&lt;E76,NOT(OR(G76=1,AND(G76=0.5,E76=F76))),NOT(OR(J76="Pending",J76="Approved",J76="Denied",J76="Canceled"))),"CHECK DATES / FRACTION / STATUS",IF(AND(OR(J76="Approved",J76="Denied"),OR(K76="",NOT(ISNUMBER(L76)))),"ADD DECISION RECORD",IF(AND(OR(J76="Approved",J76="Pending"),COUNTIFS($B$2:$B$1001,B76,$E$2:$E$1001,"&lt;="&amp;F76,$F$2:$F$1001,"&gt;="&amp;E76,$J$2:$J$1001,"&lt;&gt;Denied",$J$2:$J$1001,"&lt;&gt;Canceled")&gt;1),"OVERLAPPING ACTIVE REQUESTS",IF(NETWORKDAYS(E76,F76,'Holidays'!$A$2:$A$51)=0,"NO WORKDAYS","OK"))))))))</f>
        <v/>
      </c>
    </row>
    <row r="77">
      <c r="A77" s="11" t="n"/>
      <c r="B77" s="11" t="n"/>
      <c r="C77" s="8">
        <f>IF($P77="","",IF($P77&lt;&gt;"OK",NA(),VLOOKUP(B77,'Employees'!$A$2:$I$101,2,FALSE)))</f>
        <v/>
      </c>
      <c r="D77" s="2" t="n"/>
      <c r="E77" s="4" t="n"/>
      <c r="F77" s="4" t="n"/>
      <c r="G77" s="12" t="n"/>
      <c r="H77" s="13">
        <f>IF($P77="","",IF($P77&lt;&gt;"OK",NA(),NETWORKDAYS(E77,F77,'Holidays'!$A$2:$A$51)*G77))</f>
        <v/>
      </c>
      <c r="I77" s="13">
        <f>IF($P77="","",IF($P77&lt;&gt;"OK",NA(),H77*'Settings'!$B$4*VLOOKUP(B77,'Employees'!$A$2:$I$101,5,FALSE)))</f>
        <v/>
      </c>
      <c r="J77" s="2" t="n"/>
      <c r="K77" s="2" t="n"/>
      <c r="L77" s="4" t="n"/>
      <c r="M77" s="2" t="n"/>
      <c r="N77" s="13">
        <f>IF($P77="","",IF($P77&lt;&gt;"OK",NA(),IF(J77="Approved",IF(E77&gt;'Settings'!$B$3,0,NETWORKDAYS(E77,MIN(F77,'Settings'!$B$3),'Holidays'!$A$2:$A$51)*G77*'Settings'!$B$4*VLOOKUP(B77,'Employees'!$A$2:$I$101,5,FALSE)),0)))</f>
        <v/>
      </c>
      <c r="O77" s="13">
        <f>IF($P77="","",IF($P77&lt;&gt;"OK",NA(),IF(J77="Approved",I77-N77,0)))</f>
        <v/>
      </c>
      <c r="P77" s="8">
        <f>IF(COUNTA(A77:B77,D77:G77,J77:M77)=0,"",IF('Settings'!$B$7&lt;&gt;"OK","CHECK SETTINGS",IF(OR(A77="",COUNTIFS($A$2:$A$1001,A77)&lt;&gt;1,COUNTIFS('Employees'!$A$2:$A$101,B77,'Employees'!$I$2:$I$101,"OK")&lt;&gt;1,COUNTIFS('Settings'!$H$11:$H$13,D77)&lt;&gt;1),"CHECK ID / TYPE",IF(OR(NOT(ISNUMBER(E77)),NOT(ISNUMBER(F77)),NOT(ISNUMBER(G77))),"CHECK DATES / FRACTION",IF(OR(E77&lt;MAX('Settings'!$B$2,VLOOKUP(B77,'Employees'!$A$2:$H$101,3,FALSE)),F77&gt;'Settings'!$B$5,F77&lt;E77,NOT(OR(G77=1,AND(G77=0.5,E77=F77))),NOT(OR(J77="Pending",J77="Approved",J77="Denied",J77="Canceled"))),"CHECK DATES / FRACTION / STATUS",IF(AND(OR(J77="Approved",J77="Denied"),OR(K77="",NOT(ISNUMBER(L77)))),"ADD DECISION RECORD",IF(AND(OR(J77="Approved",J77="Pending"),COUNTIFS($B$2:$B$1001,B77,$E$2:$E$1001,"&lt;="&amp;F77,$F$2:$F$1001,"&gt;="&amp;E77,$J$2:$J$1001,"&lt;&gt;Denied",$J$2:$J$1001,"&lt;&gt;Canceled")&gt;1),"OVERLAPPING ACTIVE REQUESTS",IF(NETWORKDAYS(E77,F77,'Holidays'!$A$2:$A$51)=0,"NO WORKDAYS","OK"))))))))</f>
        <v/>
      </c>
    </row>
    <row r="78">
      <c r="A78" s="11" t="n"/>
      <c r="B78" s="11" t="n"/>
      <c r="C78" s="8">
        <f>IF($P78="","",IF($P78&lt;&gt;"OK",NA(),VLOOKUP(B78,'Employees'!$A$2:$I$101,2,FALSE)))</f>
        <v/>
      </c>
      <c r="D78" s="2" t="n"/>
      <c r="E78" s="4" t="n"/>
      <c r="F78" s="4" t="n"/>
      <c r="G78" s="12" t="n"/>
      <c r="H78" s="13">
        <f>IF($P78="","",IF($P78&lt;&gt;"OK",NA(),NETWORKDAYS(E78,F78,'Holidays'!$A$2:$A$51)*G78))</f>
        <v/>
      </c>
      <c r="I78" s="13">
        <f>IF($P78="","",IF($P78&lt;&gt;"OK",NA(),H78*'Settings'!$B$4*VLOOKUP(B78,'Employees'!$A$2:$I$101,5,FALSE)))</f>
        <v/>
      </c>
      <c r="J78" s="2" t="n"/>
      <c r="K78" s="2" t="n"/>
      <c r="L78" s="4" t="n"/>
      <c r="M78" s="2" t="n"/>
      <c r="N78" s="13">
        <f>IF($P78="","",IF($P78&lt;&gt;"OK",NA(),IF(J78="Approved",IF(E78&gt;'Settings'!$B$3,0,NETWORKDAYS(E78,MIN(F78,'Settings'!$B$3),'Holidays'!$A$2:$A$51)*G78*'Settings'!$B$4*VLOOKUP(B78,'Employees'!$A$2:$I$101,5,FALSE)),0)))</f>
        <v/>
      </c>
      <c r="O78" s="13">
        <f>IF($P78="","",IF($P78&lt;&gt;"OK",NA(),IF(J78="Approved",I78-N78,0)))</f>
        <v/>
      </c>
      <c r="P78" s="8">
        <f>IF(COUNTA(A78:B78,D78:G78,J78:M78)=0,"",IF('Settings'!$B$7&lt;&gt;"OK","CHECK SETTINGS",IF(OR(A78="",COUNTIFS($A$2:$A$1001,A78)&lt;&gt;1,COUNTIFS('Employees'!$A$2:$A$101,B78,'Employees'!$I$2:$I$101,"OK")&lt;&gt;1,COUNTIFS('Settings'!$H$11:$H$13,D78)&lt;&gt;1),"CHECK ID / TYPE",IF(OR(NOT(ISNUMBER(E78)),NOT(ISNUMBER(F78)),NOT(ISNUMBER(G78))),"CHECK DATES / FRACTION",IF(OR(E78&lt;MAX('Settings'!$B$2,VLOOKUP(B78,'Employees'!$A$2:$H$101,3,FALSE)),F78&gt;'Settings'!$B$5,F78&lt;E78,NOT(OR(G78=1,AND(G78=0.5,E78=F78))),NOT(OR(J78="Pending",J78="Approved",J78="Denied",J78="Canceled"))),"CHECK DATES / FRACTION / STATUS",IF(AND(OR(J78="Approved",J78="Denied"),OR(K78="",NOT(ISNUMBER(L78)))),"ADD DECISION RECORD",IF(AND(OR(J78="Approved",J78="Pending"),COUNTIFS($B$2:$B$1001,B78,$E$2:$E$1001,"&lt;="&amp;F78,$F$2:$F$1001,"&gt;="&amp;E78,$J$2:$J$1001,"&lt;&gt;Denied",$J$2:$J$1001,"&lt;&gt;Canceled")&gt;1),"OVERLAPPING ACTIVE REQUESTS",IF(NETWORKDAYS(E78,F78,'Holidays'!$A$2:$A$51)=0,"NO WORKDAYS","OK"))))))))</f>
        <v/>
      </c>
    </row>
    <row r="79">
      <c r="A79" s="11" t="n"/>
      <c r="B79" s="11" t="n"/>
      <c r="C79" s="8">
        <f>IF($P79="","",IF($P79&lt;&gt;"OK",NA(),VLOOKUP(B79,'Employees'!$A$2:$I$101,2,FALSE)))</f>
        <v/>
      </c>
      <c r="D79" s="2" t="n"/>
      <c r="E79" s="4" t="n"/>
      <c r="F79" s="4" t="n"/>
      <c r="G79" s="12" t="n"/>
      <c r="H79" s="13">
        <f>IF($P79="","",IF($P79&lt;&gt;"OK",NA(),NETWORKDAYS(E79,F79,'Holidays'!$A$2:$A$51)*G79))</f>
        <v/>
      </c>
      <c r="I79" s="13">
        <f>IF($P79="","",IF($P79&lt;&gt;"OK",NA(),H79*'Settings'!$B$4*VLOOKUP(B79,'Employees'!$A$2:$I$101,5,FALSE)))</f>
        <v/>
      </c>
      <c r="J79" s="2" t="n"/>
      <c r="K79" s="2" t="n"/>
      <c r="L79" s="4" t="n"/>
      <c r="M79" s="2" t="n"/>
      <c r="N79" s="13">
        <f>IF($P79="","",IF($P79&lt;&gt;"OK",NA(),IF(J79="Approved",IF(E79&gt;'Settings'!$B$3,0,NETWORKDAYS(E79,MIN(F79,'Settings'!$B$3),'Holidays'!$A$2:$A$51)*G79*'Settings'!$B$4*VLOOKUP(B79,'Employees'!$A$2:$I$101,5,FALSE)),0)))</f>
        <v/>
      </c>
      <c r="O79" s="13">
        <f>IF($P79="","",IF($P79&lt;&gt;"OK",NA(),IF(J79="Approved",I79-N79,0)))</f>
        <v/>
      </c>
      <c r="P79" s="8">
        <f>IF(COUNTA(A79:B79,D79:G79,J79:M79)=0,"",IF('Settings'!$B$7&lt;&gt;"OK","CHECK SETTINGS",IF(OR(A79="",COUNTIFS($A$2:$A$1001,A79)&lt;&gt;1,COUNTIFS('Employees'!$A$2:$A$101,B79,'Employees'!$I$2:$I$101,"OK")&lt;&gt;1,COUNTIFS('Settings'!$H$11:$H$13,D79)&lt;&gt;1),"CHECK ID / TYPE",IF(OR(NOT(ISNUMBER(E79)),NOT(ISNUMBER(F79)),NOT(ISNUMBER(G79))),"CHECK DATES / FRACTION",IF(OR(E79&lt;MAX('Settings'!$B$2,VLOOKUP(B79,'Employees'!$A$2:$H$101,3,FALSE)),F79&gt;'Settings'!$B$5,F79&lt;E79,NOT(OR(G79=1,AND(G79=0.5,E79=F79))),NOT(OR(J79="Pending",J79="Approved",J79="Denied",J79="Canceled"))),"CHECK DATES / FRACTION / STATUS",IF(AND(OR(J79="Approved",J79="Denied"),OR(K79="",NOT(ISNUMBER(L79)))),"ADD DECISION RECORD",IF(AND(OR(J79="Approved",J79="Pending"),COUNTIFS($B$2:$B$1001,B79,$E$2:$E$1001,"&lt;="&amp;F79,$F$2:$F$1001,"&gt;="&amp;E79,$J$2:$J$1001,"&lt;&gt;Denied",$J$2:$J$1001,"&lt;&gt;Canceled")&gt;1),"OVERLAPPING ACTIVE REQUESTS",IF(NETWORKDAYS(E79,F79,'Holidays'!$A$2:$A$51)=0,"NO WORKDAYS","OK"))))))))</f>
        <v/>
      </c>
    </row>
    <row r="80">
      <c r="A80" s="11" t="n"/>
      <c r="B80" s="11" t="n"/>
      <c r="C80" s="8">
        <f>IF($P80="","",IF($P80&lt;&gt;"OK",NA(),VLOOKUP(B80,'Employees'!$A$2:$I$101,2,FALSE)))</f>
        <v/>
      </c>
      <c r="D80" s="2" t="n"/>
      <c r="E80" s="4" t="n"/>
      <c r="F80" s="4" t="n"/>
      <c r="G80" s="12" t="n"/>
      <c r="H80" s="13">
        <f>IF($P80="","",IF($P80&lt;&gt;"OK",NA(),NETWORKDAYS(E80,F80,'Holidays'!$A$2:$A$51)*G80))</f>
        <v/>
      </c>
      <c r="I80" s="13">
        <f>IF($P80="","",IF($P80&lt;&gt;"OK",NA(),H80*'Settings'!$B$4*VLOOKUP(B80,'Employees'!$A$2:$I$101,5,FALSE)))</f>
        <v/>
      </c>
      <c r="J80" s="2" t="n"/>
      <c r="K80" s="2" t="n"/>
      <c r="L80" s="4" t="n"/>
      <c r="M80" s="2" t="n"/>
      <c r="N80" s="13">
        <f>IF($P80="","",IF($P80&lt;&gt;"OK",NA(),IF(J80="Approved",IF(E80&gt;'Settings'!$B$3,0,NETWORKDAYS(E80,MIN(F80,'Settings'!$B$3),'Holidays'!$A$2:$A$51)*G80*'Settings'!$B$4*VLOOKUP(B80,'Employees'!$A$2:$I$101,5,FALSE)),0)))</f>
        <v/>
      </c>
      <c r="O80" s="13">
        <f>IF($P80="","",IF($P80&lt;&gt;"OK",NA(),IF(J80="Approved",I80-N80,0)))</f>
        <v/>
      </c>
      <c r="P80" s="8">
        <f>IF(COUNTA(A80:B80,D80:G80,J80:M80)=0,"",IF('Settings'!$B$7&lt;&gt;"OK","CHECK SETTINGS",IF(OR(A80="",COUNTIFS($A$2:$A$1001,A80)&lt;&gt;1,COUNTIFS('Employees'!$A$2:$A$101,B80,'Employees'!$I$2:$I$101,"OK")&lt;&gt;1,COUNTIFS('Settings'!$H$11:$H$13,D80)&lt;&gt;1),"CHECK ID / TYPE",IF(OR(NOT(ISNUMBER(E80)),NOT(ISNUMBER(F80)),NOT(ISNUMBER(G80))),"CHECK DATES / FRACTION",IF(OR(E80&lt;MAX('Settings'!$B$2,VLOOKUP(B80,'Employees'!$A$2:$H$101,3,FALSE)),F80&gt;'Settings'!$B$5,F80&lt;E80,NOT(OR(G80=1,AND(G80=0.5,E80=F80))),NOT(OR(J80="Pending",J80="Approved",J80="Denied",J80="Canceled"))),"CHECK DATES / FRACTION / STATUS",IF(AND(OR(J80="Approved",J80="Denied"),OR(K80="",NOT(ISNUMBER(L80)))),"ADD DECISION RECORD",IF(AND(OR(J80="Approved",J80="Pending"),COUNTIFS($B$2:$B$1001,B80,$E$2:$E$1001,"&lt;="&amp;F80,$F$2:$F$1001,"&gt;="&amp;E80,$J$2:$J$1001,"&lt;&gt;Denied",$J$2:$J$1001,"&lt;&gt;Canceled")&gt;1),"OVERLAPPING ACTIVE REQUESTS",IF(NETWORKDAYS(E80,F80,'Holidays'!$A$2:$A$51)=0,"NO WORKDAYS","OK"))))))))</f>
        <v/>
      </c>
    </row>
    <row r="81">
      <c r="A81" s="11" t="n"/>
      <c r="B81" s="11" t="n"/>
      <c r="C81" s="8">
        <f>IF($P81="","",IF($P81&lt;&gt;"OK",NA(),VLOOKUP(B81,'Employees'!$A$2:$I$101,2,FALSE)))</f>
        <v/>
      </c>
      <c r="D81" s="2" t="n"/>
      <c r="E81" s="4" t="n"/>
      <c r="F81" s="4" t="n"/>
      <c r="G81" s="12" t="n"/>
      <c r="H81" s="13">
        <f>IF($P81="","",IF($P81&lt;&gt;"OK",NA(),NETWORKDAYS(E81,F81,'Holidays'!$A$2:$A$51)*G81))</f>
        <v/>
      </c>
      <c r="I81" s="13">
        <f>IF($P81="","",IF($P81&lt;&gt;"OK",NA(),H81*'Settings'!$B$4*VLOOKUP(B81,'Employees'!$A$2:$I$101,5,FALSE)))</f>
        <v/>
      </c>
      <c r="J81" s="2" t="n"/>
      <c r="K81" s="2" t="n"/>
      <c r="L81" s="4" t="n"/>
      <c r="M81" s="2" t="n"/>
      <c r="N81" s="13">
        <f>IF($P81="","",IF($P81&lt;&gt;"OK",NA(),IF(J81="Approved",IF(E81&gt;'Settings'!$B$3,0,NETWORKDAYS(E81,MIN(F81,'Settings'!$B$3),'Holidays'!$A$2:$A$51)*G81*'Settings'!$B$4*VLOOKUP(B81,'Employees'!$A$2:$I$101,5,FALSE)),0)))</f>
        <v/>
      </c>
      <c r="O81" s="13">
        <f>IF($P81="","",IF($P81&lt;&gt;"OK",NA(),IF(J81="Approved",I81-N81,0)))</f>
        <v/>
      </c>
      <c r="P81" s="8">
        <f>IF(COUNTA(A81:B81,D81:G81,J81:M81)=0,"",IF('Settings'!$B$7&lt;&gt;"OK","CHECK SETTINGS",IF(OR(A81="",COUNTIFS($A$2:$A$1001,A81)&lt;&gt;1,COUNTIFS('Employees'!$A$2:$A$101,B81,'Employees'!$I$2:$I$101,"OK")&lt;&gt;1,COUNTIFS('Settings'!$H$11:$H$13,D81)&lt;&gt;1),"CHECK ID / TYPE",IF(OR(NOT(ISNUMBER(E81)),NOT(ISNUMBER(F81)),NOT(ISNUMBER(G81))),"CHECK DATES / FRACTION",IF(OR(E81&lt;MAX('Settings'!$B$2,VLOOKUP(B81,'Employees'!$A$2:$H$101,3,FALSE)),F81&gt;'Settings'!$B$5,F81&lt;E81,NOT(OR(G81=1,AND(G81=0.5,E81=F81))),NOT(OR(J81="Pending",J81="Approved",J81="Denied",J81="Canceled"))),"CHECK DATES / FRACTION / STATUS",IF(AND(OR(J81="Approved",J81="Denied"),OR(K81="",NOT(ISNUMBER(L81)))),"ADD DECISION RECORD",IF(AND(OR(J81="Approved",J81="Pending"),COUNTIFS($B$2:$B$1001,B81,$E$2:$E$1001,"&lt;="&amp;F81,$F$2:$F$1001,"&gt;="&amp;E81,$J$2:$J$1001,"&lt;&gt;Denied",$J$2:$J$1001,"&lt;&gt;Canceled")&gt;1),"OVERLAPPING ACTIVE REQUESTS",IF(NETWORKDAYS(E81,F81,'Holidays'!$A$2:$A$51)=0,"NO WORKDAYS","OK"))))))))</f>
        <v/>
      </c>
    </row>
    <row r="82">
      <c r="A82" s="11" t="n"/>
      <c r="B82" s="11" t="n"/>
      <c r="C82" s="8">
        <f>IF($P82="","",IF($P82&lt;&gt;"OK",NA(),VLOOKUP(B82,'Employees'!$A$2:$I$101,2,FALSE)))</f>
        <v/>
      </c>
      <c r="D82" s="2" t="n"/>
      <c r="E82" s="4" t="n"/>
      <c r="F82" s="4" t="n"/>
      <c r="G82" s="12" t="n"/>
      <c r="H82" s="13">
        <f>IF($P82="","",IF($P82&lt;&gt;"OK",NA(),NETWORKDAYS(E82,F82,'Holidays'!$A$2:$A$51)*G82))</f>
        <v/>
      </c>
      <c r="I82" s="13">
        <f>IF($P82="","",IF($P82&lt;&gt;"OK",NA(),H82*'Settings'!$B$4*VLOOKUP(B82,'Employees'!$A$2:$I$101,5,FALSE)))</f>
        <v/>
      </c>
      <c r="J82" s="2" t="n"/>
      <c r="K82" s="2" t="n"/>
      <c r="L82" s="4" t="n"/>
      <c r="M82" s="2" t="n"/>
      <c r="N82" s="13">
        <f>IF($P82="","",IF($P82&lt;&gt;"OK",NA(),IF(J82="Approved",IF(E82&gt;'Settings'!$B$3,0,NETWORKDAYS(E82,MIN(F82,'Settings'!$B$3),'Holidays'!$A$2:$A$51)*G82*'Settings'!$B$4*VLOOKUP(B82,'Employees'!$A$2:$I$101,5,FALSE)),0)))</f>
        <v/>
      </c>
      <c r="O82" s="13">
        <f>IF($P82="","",IF($P82&lt;&gt;"OK",NA(),IF(J82="Approved",I82-N82,0)))</f>
        <v/>
      </c>
      <c r="P82" s="8">
        <f>IF(COUNTA(A82:B82,D82:G82,J82:M82)=0,"",IF('Settings'!$B$7&lt;&gt;"OK","CHECK SETTINGS",IF(OR(A82="",COUNTIFS($A$2:$A$1001,A82)&lt;&gt;1,COUNTIFS('Employees'!$A$2:$A$101,B82,'Employees'!$I$2:$I$101,"OK")&lt;&gt;1,COUNTIFS('Settings'!$H$11:$H$13,D82)&lt;&gt;1),"CHECK ID / TYPE",IF(OR(NOT(ISNUMBER(E82)),NOT(ISNUMBER(F82)),NOT(ISNUMBER(G82))),"CHECK DATES / FRACTION",IF(OR(E82&lt;MAX('Settings'!$B$2,VLOOKUP(B82,'Employees'!$A$2:$H$101,3,FALSE)),F82&gt;'Settings'!$B$5,F82&lt;E82,NOT(OR(G82=1,AND(G82=0.5,E82=F82))),NOT(OR(J82="Pending",J82="Approved",J82="Denied",J82="Canceled"))),"CHECK DATES / FRACTION / STATUS",IF(AND(OR(J82="Approved",J82="Denied"),OR(K82="",NOT(ISNUMBER(L82)))),"ADD DECISION RECORD",IF(AND(OR(J82="Approved",J82="Pending"),COUNTIFS($B$2:$B$1001,B82,$E$2:$E$1001,"&lt;="&amp;F82,$F$2:$F$1001,"&gt;="&amp;E82,$J$2:$J$1001,"&lt;&gt;Denied",$J$2:$J$1001,"&lt;&gt;Canceled")&gt;1),"OVERLAPPING ACTIVE REQUESTS",IF(NETWORKDAYS(E82,F82,'Holidays'!$A$2:$A$51)=0,"NO WORKDAYS","OK"))))))))</f>
        <v/>
      </c>
    </row>
    <row r="83">
      <c r="A83" s="11" t="n"/>
      <c r="B83" s="11" t="n"/>
      <c r="C83" s="8">
        <f>IF($P83="","",IF($P83&lt;&gt;"OK",NA(),VLOOKUP(B83,'Employees'!$A$2:$I$101,2,FALSE)))</f>
        <v/>
      </c>
      <c r="D83" s="2" t="n"/>
      <c r="E83" s="4" t="n"/>
      <c r="F83" s="4" t="n"/>
      <c r="G83" s="12" t="n"/>
      <c r="H83" s="13">
        <f>IF($P83="","",IF($P83&lt;&gt;"OK",NA(),NETWORKDAYS(E83,F83,'Holidays'!$A$2:$A$51)*G83))</f>
        <v/>
      </c>
      <c r="I83" s="13">
        <f>IF($P83="","",IF($P83&lt;&gt;"OK",NA(),H83*'Settings'!$B$4*VLOOKUP(B83,'Employees'!$A$2:$I$101,5,FALSE)))</f>
        <v/>
      </c>
      <c r="J83" s="2" t="n"/>
      <c r="K83" s="2" t="n"/>
      <c r="L83" s="4" t="n"/>
      <c r="M83" s="2" t="n"/>
      <c r="N83" s="13">
        <f>IF($P83="","",IF($P83&lt;&gt;"OK",NA(),IF(J83="Approved",IF(E83&gt;'Settings'!$B$3,0,NETWORKDAYS(E83,MIN(F83,'Settings'!$B$3),'Holidays'!$A$2:$A$51)*G83*'Settings'!$B$4*VLOOKUP(B83,'Employees'!$A$2:$I$101,5,FALSE)),0)))</f>
        <v/>
      </c>
      <c r="O83" s="13">
        <f>IF($P83="","",IF($P83&lt;&gt;"OK",NA(),IF(J83="Approved",I83-N83,0)))</f>
        <v/>
      </c>
      <c r="P83" s="8">
        <f>IF(COUNTA(A83:B83,D83:G83,J83:M83)=0,"",IF('Settings'!$B$7&lt;&gt;"OK","CHECK SETTINGS",IF(OR(A83="",COUNTIFS($A$2:$A$1001,A83)&lt;&gt;1,COUNTIFS('Employees'!$A$2:$A$101,B83,'Employees'!$I$2:$I$101,"OK")&lt;&gt;1,COUNTIFS('Settings'!$H$11:$H$13,D83)&lt;&gt;1),"CHECK ID / TYPE",IF(OR(NOT(ISNUMBER(E83)),NOT(ISNUMBER(F83)),NOT(ISNUMBER(G83))),"CHECK DATES / FRACTION",IF(OR(E83&lt;MAX('Settings'!$B$2,VLOOKUP(B83,'Employees'!$A$2:$H$101,3,FALSE)),F83&gt;'Settings'!$B$5,F83&lt;E83,NOT(OR(G83=1,AND(G83=0.5,E83=F83))),NOT(OR(J83="Pending",J83="Approved",J83="Denied",J83="Canceled"))),"CHECK DATES / FRACTION / STATUS",IF(AND(OR(J83="Approved",J83="Denied"),OR(K83="",NOT(ISNUMBER(L83)))),"ADD DECISION RECORD",IF(AND(OR(J83="Approved",J83="Pending"),COUNTIFS($B$2:$B$1001,B83,$E$2:$E$1001,"&lt;="&amp;F83,$F$2:$F$1001,"&gt;="&amp;E83,$J$2:$J$1001,"&lt;&gt;Denied",$J$2:$J$1001,"&lt;&gt;Canceled")&gt;1),"OVERLAPPING ACTIVE REQUESTS",IF(NETWORKDAYS(E83,F83,'Holidays'!$A$2:$A$51)=0,"NO WORKDAYS","OK"))))))))</f>
        <v/>
      </c>
    </row>
    <row r="84">
      <c r="A84" s="11" t="n"/>
      <c r="B84" s="11" t="n"/>
      <c r="C84" s="8">
        <f>IF($P84="","",IF($P84&lt;&gt;"OK",NA(),VLOOKUP(B84,'Employees'!$A$2:$I$101,2,FALSE)))</f>
        <v/>
      </c>
      <c r="D84" s="2" t="n"/>
      <c r="E84" s="4" t="n"/>
      <c r="F84" s="4" t="n"/>
      <c r="G84" s="12" t="n"/>
      <c r="H84" s="13">
        <f>IF($P84="","",IF($P84&lt;&gt;"OK",NA(),NETWORKDAYS(E84,F84,'Holidays'!$A$2:$A$51)*G84))</f>
        <v/>
      </c>
      <c r="I84" s="13">
        <f>IF($P84="","",IF($P84&lt;&gt;"OK",NA(),H84*'Settings'!$B$4*VLOOKUP(B84,'Employees'!$A$2:$I$101,5,FALSE)))</f>
        <v/>
      </c>
      <c r="J84" s="2" t="n"/>
      <c r="K84" s="2" t="n"/>
      <c r="L84" s="4" t="n"/>
      <c r="M84" s="2" t="n"/>
      <c r="N84" s="13">
        <f>IF($P84="","",IF($P84&lt;&gt;"OK",NA(),IF(J84="Approved",IF(E84&gt;'Settings'!$B$3,0,NETWORKDAYS(E84,MIN(F84,'Settings'!$B$3),'Holidays'!$A$2:$A$51)*G84*'Settings'!$B$4*VLOOKUP(B84,'Employees'!$A$2:$I$101,5,FALSE)),0)))</f>
        <v/>
      </c>
      <c r="O84" s="13">
        <f>IF($P84="","",IF($P84&lt;&gt;"OK",NA(),IF(J84="Approved",I84-N84,0)))</f>
        <v/>
      </c>
      <c r="P84" s="8">
        <f>IF(COUNTA(A84:B84,D84:G84,J84:M84)=0,"",IF('Settings'!$B$7&lt;&gt;"OK","CHECK SETTINGS",IF(OR(A84="",COUNTIFS($A$2:$A$1001,A84)&lt;&gt;1,COUNTIFS('Employees'!$A$2:$A$101,B84,'Employees'!$I$2:$I$101,"OK")&lt;&gt;1,COUNTIFS('Settings'!$H$11:$H$13,D84)&lt;&gt;1),"CHECK ID / TYPE",IF(OR(NOT(ISNUMBER(E84)),NOT(ISNUMBER(F84)),NOT(ISNUMBER(G84))),"CHECK DATES / FRACTION",IF(OR(E84&lt;MAX('Settings'!$B$2,VLOOKUP(B84,'Employees'!$A$2:$H$101,3,FALSE)),F84&gt;'Settings'!$B$5,F84&lt;E84,NOT(OR(G84=1,AND(G84=0.5,E84=F84))),NOT(OR(J84="Pending",J84="Approved",J84="Denied",J84="Canceled"))),"CHECK DATES / FRACTION / STATUS",IF(AND(OR(J84="Approved",J84="Denied"),OR(K84="",NOT(ISNUMBER(L84)))),"ADD DECISION RECORD",IF(AND(OR(J84="Approved",J84="Pending"),COUNTIFS($B$2:$B$1001,B84,$E$2:$E$1001,"&lt;="&amp;F84,$F$2:$F$1001,"&gt;="&amp;E84,$J$2:$J$1001,"&lt;&gt;Denied",$J$2:$J$1001,"&lt;&gt;Canceled")&gt;1),"OVERLAPPING ACTIVE REQUESTS",IF(NETWORKDAYS(E84,F84,'Holidays'!$A$2:$A$51)=0,"NO WORKDAYS","OK"))))))))</f>
        <v/>
      </c>
    </row>
    <row r="85">
      <c r="A85" s="11" t="n"/>
      <c r="B85" s="11" t="n"/>
      <c r="C85" s="8">
        <f>IF($P85="","",IF($P85&lt;&gt;"OK",NA(),VLOOKUP(B85,'Employees'!$A$2:$I$101,2,FALSE)))</f>
        <v/>
      </c>
      <c r="D85" s="2" t="n"/>
      <c r="E85" s="4" t="n"/>
      <c r="F85" s="4" t="n"/>
      <c r="G85" s="12" t="n"/>
      <c r="H85" s="13">
        <f>IF($P85="","",IF($P85&lt;&gt;"OK",NA(),NETWORKDAYS(E85,F85,'Holidays'!$A$2:$A$51)*G85))</f>
        <v/>
      </c>
      <c r="I85" s="13">
        <f>IF($P85="","",IF($P85&lt;&gt;"OK",NA(),H85*'Settings'!$B$4*VLOOKUP(B85,'Employees'!$A$2:$I$101,5,FALSE)))</f>
        <v/>
      </c>
      <c r="J85" s="2" t="n"/>
      <c r="K85" s="2" t="n"/>
      <c r="L85" s="4" t="n"/>
      <c r="M85" s="2" t="n"/>
      <c r="N85" s="13">
        <f>IF($P85="","",IF($P85&lt;&gt;"OK",NA(),IF(J85="Approved",IF(E85&gt;'Settings'!$B$3,0,NETWORKDAYS(E85,MIN(F85,'Settings'!$B$3),'Holidays'!$A$2:$A$51)*G85*'Settings'!$B$4*VLOOKUP(B85,'Employees'!$A$2:$I$101,5,FALSE)),0)))</f>
        <v/>
      </c>
      <c r="O85" s="13">
        <f>IF($P85="","",IF($P85&lt;&gt;"OK",NA(),IF(J85="Approved",I85-N85,0)))</f>
        <v/>
      </c>
      <c r="P85" s="8">
        <f>IF(COUNTA(A85:B85,D85:G85,J85:M85)=0,"",IF('Settings'!$B$7&lt;&gt;"OK","CHECK SETTINGS",IF(OR(A85="",COUNTIFS($A$2:$A$1001,A85)&lt;&gt;1,COUNTIFS('Employees'!$A$2:$A$101,B85,'Employees'!$I$2:$I$101,"OK")&lt;&gt;1,COUNTIFS('Settings'!$H$11:$H$13,D85)&lt;&gt;1),"CHECK ID / TYPE",IF(OR(NOT(ISNUMBER(E85)),NOT(ISNUMBER(F85)),NOT(ISNUMBER(G85))),"CHECK DATES / FRACTION",IF(OR(E85&lt;MAX('Settings'!$B$2,VLOOKUP(B85,'Employees'!$A$2:$H$101,3,FALSE)),F85&gt;'Settings'!$B$5,F85&lt;E85,NOT(OR(G85=1,AND(G85=0.5,E85=F85))),NOT(OR(J85="Pending",J85="Approved",J85="Denied",J85="Canceled"))),"CHECK DATES / FRACTION / STATUS",IF(AND(OR(J85="Approved",J85="Denied"),OR(K85="",NOT(ISNUMBER(L85)))),"ADD DECISION RECORD",IF(AND(OR(J85="Approved",J85="Pending"),COUNTIFS($B$2:$B$1001,B85,$E$2:$E$1001,"&lt;="&amp;F85,$F$2:$F$1001,"&gt;="&amp;E85,$J$2:$J$1001,"&lt;&gt;Denied",$J$2:$J$1001,"&lt;&gt;Canceled")&gt;1),"OVERLAPPING ACTIVE REQUESTS",IF(NETWORKDAYS(E85,F85,'Holidays'!$A$2:$A$51)=0,"NO WORKDAYS","OK"))))))))</f>
        <v/>
      </c>
    </row>
    <row r="86">
      <c r="A86" s="11" t="n"/>
      <c r="B86" s="11" t="n"/>
      <c r="C86" s="8">
        <f>IF($P86="","",IF($P86&lt;&gt;"OK",NA(),VLOOKUP(B86,'Employees'!$A$2:$I$101,2,FALSE)))</f>
        <v/>
      </c>
      <c r="D86" s="2" t="n"/>
      <c r="E86" s="4" t="n"/>
      <c r="F86" s="4" t="n"/>
      <c r="G86" s="12" t="n"/>
      <c r="H86" s="13">
        <f>IF($P86="","",IF($P86&lt;&gt;"OK",NA(),NETWORKDAYS(E86,F86,'Holidays'!$A$2:$A$51)*G86))</f>
        <v/>
      </c>
      <c r="I86" s="13">
        <f>IF($P86="","",IF($P86&lt;&gt;"OK",NA(),H86*'Settings'!$B$4*VLOOKUP(B86,'Employees'!$A$2:$I$101,5,FALSE)))</f>
        <v/>
      </c>
      <c r="J86" s="2" t="n"/>
      <c r="K86" s="2" t="n"/>
      <c r="L86" s="4" t="n"/>
      <c r="M86" s="2" t="n"/>
      <c r="N86" s="13">
        <f>IF($P86="","",IF($P86&lt;&gt;"OK",NA(),IF(J86="Approved",IF(E86&gt;'Settings'!$B$3,0,NETWORKDAYS(E86,MIN(F86,'Settings'!$B$3),'Holidays'!$A$2:$A$51)*G86*'Settings'!$B$4*VLOOKUP(B86,'Employees'!$A$2:$I$101,5,FALSE)),0)))</f>
        <v/>
      </c>
      <c r="O86" s="13">
        <f>IF($P86="","",IF($P86&lt;&gt;"OK",NA(),IF(J86="Approved",I86-N86,0)))</f>
        <v/>
      </c>
      <c r="P86" s="8">
        <f>IF(COUNTA(A86:B86,D86:G86,J86:M86)=0,"",IF('Settings'!$B$7&lt;&gt;"OK","CHECK SETTINGS",IF(OR(A86="",COUNTIFS($A$2:$A$1001,A86)&lt;&gt;1,COUNTIFS('Employees'!$A$2:$A$101,B86,'Employees'!$I$2:$I$101,"OK")&lt;&gt;1,COUNTIFS('Settings'!$H$11:$H$13,D86)&lt;&gt;1),"CHECK ID / TYPE",IF(OR(NOT(ISNUMBER(E86)),NOT(ISNUMBER(F86)),NOT(ISNUMBER(G86))),"CHECK DATES / FRACTION",IF(OR(E86&lt;MAX('Settings'!$B$2,VLOOKUP(B86,'Employees'!$A$2:$H$101,3,FALSE)),F86&gt;'Settings'!$B$5,F86&lt;E86,NOT(OR(G86=1,AND(G86=0.5,E86=F86))),NOT(OR(J86="Pending",J86="Approved",J86="Denied",J86="Canceled"))),"CHECK DATES / FRACTION / STATUS",IF(AND(OR(J86="Approved",J86="Denied"),OR(K86="",NOT(ISNUMBER(L86)))),"ADD DECISION RECORD",IF(AND(OR(J86="Approved",J86="Pending"),COUNTIFS($B$2:$B$1001,B86,$E$2:$E$1001,"&lt;="&amp;F86,$F$2:$F$1001,"&gt;="&amp;E86,$J$2:$J$1001,"&lt;&gt;Denied",$J$2:$J$1001,"&lt;&gt;Canceled")&gt;1),"OVERLAPPING ACTIVE REQUESTS",IF(NETWORKDAYS(E86,F86,'Holidays'!$A$2:$A$51)=0,"NO WORKDAYS","OK"))))))))</f>
        <v/>
      </c>
    </row>
    <row r="87">
      <c r="A87" s="11" t="n"/>
      <c r="B87" s="11" t="n"/>
      <c r="C87" s="8">
        <f>IF($P87="","",IF($P87&lt;&gt;"OK",NA(),VLOOKUP(B87,'Employees'!$A$2:$I$101,2,FALSE)))</f>
        <v/>
      </c>
      <c r="D87" s="2" t="n"/>
      <c r="E87" s="4" t="n"/>
      <c r="F87" s="4" t="n"/>
      <c r="G87" s="12" t="n"/>
      <c r="H87" s="13">
        <f>IF($P87="","",IF($P87&lt;&gt;"OK",NA(),NETWORKDAYS(E87,F87,'Holidays'!$A$2:$A$51)*G87))</f>
        <v/>
      </c>
      <c r="I87" s="13">
        <f>IF($P87="","",IF($P87&lt;&gt;"OK",NA(),H87*'Settings'!$B$4*VLOOKUP(B87,'Employees'!$A$2:$I$101,5,FALSE)))</f>
        <v/>
      </c>
      <c r="J87" s="2" t="n"/>
      <c r="K87" s="2" t="n"/>
      <c r="L87" s="4" t="n"/>
      <c r="M87" s="2" t="n"/>
      <c r="N87" s="13">
        <f>IF($P87="","",IF($P87&lt;&gt;"OK",NA(),IF(J87="Approved",IF(E87&gt;'Settings'!$B$3,0,NETWORKDAYS(E87,MIN(F87,'Settings'!$B$3),'Holidays'!$A$2:$A$51)*G87*'Settings'!$B$4*VLOOKUP(B87,'Employees'!$A$2:$I$101,5,FALSE)),0)))</f>
        <v/>
      </c>
      <c r="O87" s="13">
        <f>IF($P87="","",IF($P87&lt;&gt;"OK",NA(),IF(J87="Approved",I87-N87,0)))</f>
        <v/>
      </c>
      <c r="P87" s="8">
        <f>IF(COUNTA(A87:B87,D87:G87,J87:M87)=0,"",IF('Settings'!$B$7&lt;&gt;"OK","CHECK SETTINGS",IF(OR(A87="",COUNTIFS($A$2:$A$1001,A87)&lt;&gt;1,COUNTIFS('Employees'!$A$2:$A$101,B87,'Employees'!$I$2:$I$101,"OK")&lt;&gt;1,COUNTIFS('Settings'!$H$11:$H$13,D87)&lt;&gt;1),"CHECK ID / TYPE",IF(OR(NOT(ISNUMBER(E87)),NOT(ISNUMBER(F87)),NOT(ISNUMBER(G87))),"CHECK DATES / FRACTION",IF(OR(E87&lt;MAX('Settings'!$B$2,VLOOKUP(B87,'Employees'!$A$2:$H$101,3,FALSE)),F87&gt;'Settings'!$B$5,F87&lt;E87,NOT(OR(G87=1,AND(G87=0.5,E87=F87))),NOT(OR(J87="Pending",J87="Approved",J87="Denied",J87="Canceled"))),"CHECK DATES / FRACTION / STATUS",IF(AND(OR(J87="Approved",J87="Denied"),OR(K87="",NOT(ISNUMBER(L87)))),"ADD DECISION RECORD",IF(AND(OR(J87="Approved",J87="Pending"),COUNTIFS($B$2:$B$1001,B87,$E$2:$E$1001,"&lt;="&amp;F87,$F$2:$F$1001,"&gt;="&amp;E87,$J$2:$J$1001,"&lt;&gt;Denied",$J$2:$J$1001,"&lt;&gt;Canceled")&gt;1),"OVERLAPPING ACTIVE REQUESTS",IF(NETWORKDAYS(E87,F87,'Holidays'!$A$2:$A$51)=0,"NO WORKDAYS","OK"))))))))</f>
        <v/>
      </c>
    </row>
    <row r="88">
      <c r="A88" s="11" t="n"/>
      <c r="B88" s="11" t="n"/>
      <c r="C88" s="8">
        <f>IF($P88="","",IF($P88&lt;&gt;"OK",NA(),VLOOKUP(B88,'Employees'!$A$2:$I$101,2,FALSE)))</f>
        <v/>
      </c>
      <c r="D88" s="2" t="n"/>
      <c r="E88" s="4" t="n"/>
      <c r="F88" s="4" t="n"/>
      <c r="G88" s="12" t="n"/>
      <c r="H88" s="13">
        <f>IF($P88="","",IF($P88&lt;&gt;"OK",NA(),NETWORKDAYS(E88,F88,'Holidays'!$A$2:$A$51)*G88))</f>
        <v/>
      </c>
      <c r="I88" s="13">
        <f>IF($P88="","",IF($P88&lt;&gt;"OK",NA(),H88*'Settings'!$B$4*VLOOKUP(B88,'Employees'!$A$2:$I$101,5,FALSE)))</f>
        <v/>
      </c>
      <c r="J88" s="2" t="n"/>
      <c r="K88" s="2" t="n"/>
      <c r="L88" s="4" t="n"/>
      <c r="M88" s="2" t="n"/>
      <c r="N88" s="13">
        <f>IF($P88="","",IF($P88&lt;&gt;"OK",NA(),IF(J88="Approved",IF(E88&gt;'Settings'!$B$3,0,NETWORKDAYS(E88,MIN(F88,'Settings'!$B$3),'Holidays'!$A$2:$A$51)*G88*'Settings'!$B$4*VLOOKUP(B88,'Employees'!$A$2:$I$101,5,FALSE)),0)))</f>
        <v/>
      </c>
      <c r="O88" s="13">
        <f>IF($P88="","",IF($P88&lt;&gt;"OK",NA(),IF(J88="Approved",I88-N88,0)))</f>
        <v/>
      </c>
      <c r="P88" s="8">
        <f>IF(COUNTA(A88:B88,D88:G88,J88:M88)=0,"",IF('Settings'!$B$7&lt;&gt;"OK","CHECK SETTINGS",IF(OR(A88="",COUNTIFS($A$2:$A$1001,A88)&lt;&gt;1,COUNTIFS('Employees'!$A$2:$A$101,B88,'Employees'!$I$2:$I$101,"OK")&lt;&gt;1,COUNTIFS('Settings'!$H$11:$H$13,D88)&lt;&gt;1),"CHECK ID / TYPE",IF(OR(NOT(ISNUMBER(E88)),NOT(ISNUMBER(F88)),NOT(ISNUMBER(G88))),"CHECK DATES / FRACTION",IF(OR(E88&lt;MAX('Settings'!$B$2,VLOOKUP(B88,'Employees'!$A$2:$H$101,3,FALSE)),F88&gt;'Settings'!$B$5,F88&lt;E88,NOT(OR(G88=1,AND(G88=0.5,E88=F88))),NOT(OR(J88="Pending",J88="Approved",J88="Denied",J88="Canceled"))),"CHECK DATES / FRACTION / STATUS",IF(AND(OR(J88="Approved",J88="Denied"),OR(K88="",NOT(ISNUMBER(L88)))),"ADD DECISION RECORD",IF(AND(OR(J88="Approved",J88="Pending"),COUNTIFS($B$2:$B$1001,B88,$E$2:$E$1001,"&lt;="&amp;F88,$F$2:$F$1001,"&gt;="&amp;E88,$J$2:$J$1001,"&lt;&gt;Denied",$J$2:$J$1001,"&lt;&gt;Canceled")&gt;1),"OVERLAPPING ACTIVE REQUESTS",IF(NETWORKDAYS(E88,F88,'Holidays'!$A$2:$A$51)=0,"NO WORKDAYS","OK"))))))))</f>
        <v/>
      </c>
    </row>
    <row r="89">
      <c r="A89" s="11" t="n"/>
      <c r="B89" s="11" t="n"/>
      <c r="C89" s="8">
        <f>IF($P89="","",IF($P89&lt;&gt;"OK",NA(),VLOOKUP(B89,'Employees'!$A$2:$I$101,2,FALSE)))</f>
        <v/>
      </c>
      <c r="D89" s="2" t="n"/>
      <c r="E89" s="4" t="n"/>
      <c r="F89" s="4" t="n"/>
      <c r="G89" s="12" t="n"/>
      <c r="H89" s="13">
        <f>IF($P89="","",IF($P89&lt;&gt;"OK",NA(),NETWORKDAYS(E89,F89,'Holidays'!$A$2:$A$51)*G89))</f>
        <v/>
      </c>
      <c r="I89" s="13">
        <f>IF($P89="","",IF($P89&lt;&gt;"OK",NA(),H89*'Settings'!$B$4*VLOOKUP(B89,'Employees'!$A$2:$I$101,5,FALSE)))</f>
        <v/>
      </c>
      <c r="J89" s="2" t="n"/>
      <c r="K89" s="2" t="n"/>
      <c r="L89" s="4" t="n"/>
      <c r="M89" s="2" t="n"/>
      <c r="N89" s="13">
        <f>IF($P89="","",IF($P89&lt;&gt;"OK",NA(),IF(J89="Approved",IF(E89&gt;'Settings'!$B$3,0,NETWORKDAYS(E89,MIN(F89,'Settings'!$B$3),'Holidays'!$A$2:$A$51)*G89*'Settings'!$B$4*VLOOKUP(B89,'Employees'!$A$2:$I$101,5,FALSE)),0)))</f>
        <v/>
      </c>
      <c r="O89" s="13">
        <f>IF($P89="","",IF($P89&lt;&gt;"OK",NA(),IF(J89="Approved",I89-N89,0)))</f>
        <v/>
      </c>
      <c r="P89" s="8">
        <f>IF(COUNTA(A89:B89,D89:G89,J89:M89)=0,"",IF('Settings'!$B$7&lt;&gt;"OK","CHECK SETTINGS",IF(OR(A89="",COUNTIFS($A$2:$A$1001,A89)&lt;&gt;1,COUNTIFS('Employees'!$A$2:$A$101,B89,'Employees'!$I$2:$I$101,"OK")&lt;&gt;1,COUNTIFS('Settings'!$H$11:$H$13,D89)&lt;&gt;1),"CHECK ID / TYPE",IF(OR(NOT(ISNUMBER(E89)),NOT(ISNUMBER(F89)),NOT(ISNUMBER(G89))),"CHECK DATES / FRACTION",IF(OR(E89&lt;MAX('Settings'!$B$2,VLOOKUP(B89,'Employees'!$A$2:$H$101,3,FALSE)),F89&gt;'Settings'!$B$5,F89&lt;E89,NOT(OR(G89=1,AND(G89=0.5,E89=F89))),NOT(OR(J89="Pending",J89="Approved",J89="Denied",J89="Canceled"))),"CHECK DATES / FRACTION / STATUS",IF(AND(OR(J89="Approved",J89="Denied"),OR(K89="",NOT(ISNUMBER(L89)))),"ADD DECISION RECORD",IF(AND(OR(J89="Approved",J89="Pending"),COUNTIFS($B$2:$B$1001,B89,$E$2:$E$1001,"&lt;="&amp;F89,$F$2:$F$1001,"&gt;="&amp;E89,$J$2:$J$1001,"&lt;&gt;Denied",$J$2:$J$1001,"&lt;&gt;Canceled")&gt;1),"OVERLAPPING ACTIVE REQUESTS",IF(NETWORKDAYS(E89,F89,'Holidays'!$A$2:$A$51)=0,"NO WORKDAYS","OK"))))))))</f>
        <v/>
      </c>
    </row>
    <row r="90">
      <c r="A90" s="11" t="n"/>
      <c r="B90" s="11" t="n"/>
      <c r="C90" s="8">
        <f>IF($P90="","",IF($P90&lt;&gt;"OK",NA(),VLOOKUP(B90,'Employees'!$A$2:$I$101,2,FALSE)))</f>
        <v/>
      </c>
      <c r="D90" s="2" t="n"/>
      <c r="E90" s="4" t="n"/>
      <c r="F90" s="4" t="n"/>
      <c r="G90" s="12" t="n"/>
      <c r="H90" s="13">
        <f>IF($P90="","",IF($P90&lt;&gt;"OK",NA(),NETWORKDAYS(E90,F90,'Holidays'!$A$2:$A$51)*G90))</f>
        <v/>
      </c>
      <c r="I90" s="13">
        <f>IF($P90="","",IF($P90&lt;&gt;"OK",NA(),H90*'Settings'!$B$4*VLOOKUP(B90,'Employees'!$A$2:$I$101,5,FALSE)))</f>
        <v/>
      </c>
      <c r="J90" s="2" t="n"/>
      <c r="K90" s="2" t="n"/>
      <c r="L90" s="4" t="n"/>
      <c r="M90" s="2" t="n"/>
      <c r="N90" s="13">
        <f>IF($P90="","",IF($P90&lt;&gt;"OK",NA(),IF(J90="Approved",IF(E90&gt;'Settings'!$B$3,0,NETWORKDAYS(E90,MIN(F90,'Settings'!$B$3),'Holidays'!$A$2:$A$51)*G90*'Settings'!$B$4*VLOOKUP(B90,'Employees'!$A$2:$I$101,5,FALSE)),0)))</f>
        <v/>
      </c>
      <c r="O90" s="13">
        <f>IF($P90="","",IF($P90&lt;&gt;"OK",NA(),IF(J90="Approved",I90-N90,0)))</f>
        <v/>
      </c>
      <c r="P90" s="8">
        <f>IF(COUNTA(A90:B90,D90:G90,J90:M90)=0,"",IF('Settings'!$B$7&lt;&gt;"OK","CHECK SETTINGS",IF(OR(A90="",COUNTIFS($A$2:$A$1001,A90)&lt;&gt;1,COUNTIFS('Employees'!$A$2:$A$101,B90,'Employees'!$I$2:$I$101,"OK")&lt;&gt;1,COUNTIFS('Settings'!$H$11:$H$13,D90)&lt;&gt;1),"CHECK ID / TYPE",IF(OR(NOT(ISNUMBER(E90)),NOT(ISNUMBER(F90)),NOT(ISNUMBER(G90))),"CHECK DATES / FRACTION",IF(OR(E90&lt;MAX('Settings'!$B$2,VLOOKUP(B90,'Employees'!$A$2:$H$101,3,FALSE)),F90&gt;'Settings'!$B$5,F90&lt;E90,NOT(OR(G90=1,AND(G90=0.5,E90=F90))),NOT(OR(J90="Pending",J90="Approved",J90="Denied",J90="Canceled"))),"CHECK DATES / FRACTION / STATUS",IF(AND(OR(J90="Approved",J90="Denied"),OR(K90="",NOT(ISNUMBER(L90)))),"ADD DECISION RECORD",IF(AND(OR(J90="Approved",J90="Pending"),COUNTIFS($B$2:$B$1001,B90,$E$2:$E$1001,"&lt;="&amp;F90,$F$2:$F$1001,"&gt;="&amp;E90,$J$2:$J$1001,"&lt;&gt;Denied",$J$2:$J$1001,"&lt;&gt;Canceled")&gt;1),"OVERLAPPING ACTIVE REQUESTS",IF(NETWORKDAYS(E90,F90,'Holidays'!$A$2:$A$51)=0,"NO WORKDAYS","OK"))))))))</f>
        <v/>
      </c>
    </row>
    <row r="91">
      <c r="A91" s="11" t="n"/>
      <c r="B91" s="11" t="n"/>
      <c r="C91" s="8">
        <f>IF($P91="","",IF($P91&lt;&gt;"OK",NA(),VLOOKUP(B91,'Employees'!$A$2:$I$101,2,FALSE)))</f>
        <v/>
      </c>
      <c r="D91" s="2" t="n"/>
      <c r="E91" s="4" t="n"/>
      <c r="F91" s="4" t="n"/>
      <c r="G91" s="12" t="n"/>
      <c r="H91" s="13">
        <f>IF($P91="","",IF($P91&lt;&gt;"OK",NA(),NETWORKDAYS(E91,F91,'Holidays'!$A$2:$A$51)*G91))</f>
        <v/>
      </c>
      <c r="I91" s="13">
        <f>IF($P91="","",IF($P91&lt;&gt;"OK",NA(),H91*'Settings'!$B$4*VLOOKUP(B91,'Employees'!$A$2:$I$101,5,FALSE)))</f>
        <v/>
      </c>
      <c r="J91" s="2" t="n"/>
      <c r="K91" s="2" t="n"/>
      <c r="L91" s="4" t="n"/>
      <c r="M91" s="2" t="n"/>
      <c r="N91" s="13">
        <f>IF($P91="","",IF($P91&lt;&gt;"OK",NA(),IF(J91="Approved",IF(E91&gt;'Settings'!$B$3,0,NETWORKDAYS(E91,MIN(F91,'Settings'!$B$3),'Holidays'!$A$2:$A$51)*G91*'Settings'!$B$4*VLOOKUP(B91,'Employees'!$A$2:$I$101,5,FALSE)),0)))</f>
        <v/>
      </c>
      <c r="O91" s="13">
        <f>IF($P91="","",IF($P91&lt;&gt;"OK",NA(),IF(J91="Approved",I91-N91,0)))</f>
        <v/>
      </c>
      <c r="P91" s="8">
        <f>IF(COUNTA(A91:B91,D91:G91,J91:M91)=0,"",IF('Settings'!$B$7&lt;&gt;"OK","CHECK SETTINGS",IF(OR(A91="",COUNTIFS($A$2:$A$1001,A91)&lt;&gt;1,COUNTIFS('Employees'!$A$2:$A$101,B91,'Employees'!$I$2:$I$101,"OK")&lt;&gt;1,COUNTIFS('Settings'!$H$11:$H$13,D91)&lt;&gt;1),"CHECK ID / TYPE",IF(OR(NOT(ISNUMBER(E91)),NOT(ISNUMBER(F91)),NOT(ISNUMBER(G91))),"CHECK DATES / FRACTION",IF(OR(E91&lt;MAX('Settings'!$B$2,VLOOKUP(B91,'Employees'!$A$2:$H$101,3,FALSE)),F91&gt;'Settings'!$B$5,F91&lt;E91,NOT(OR(G91=1,AND(G91=0.5,E91=F91))),NOT(OR(J91="Pending",J91="Approved",J91="Denied",J91="Canceled"))),"CHECK DATES / FRACTION / STATUS",IF(AND(OR(J91="Approved",J91="Denied"),OR(K91="",NOT(ISNUMBER(L91)))),"ADD DECISION RECORD",IF(AND(OR(J91="Approved",J91="Pending"),COUNTIFS($B$2:$B$1001,B91,$E$2:$E$1001,"&lt;="&amp;F91,$F$2:$F$1001,"&gt;="&amp;E91,$J$2:$J$1001,"&lt;&gt;Denied",$J$2:$J$1001,"&lt;&gt;Canceled")&gt;1),"OVERLAPPING ACTIVE REQUESTS",IF(NETWORKDAYS(E91,F91,'Holidays'!$A$2:$A$51)=0,"NO WORKDAYS","OK"))))))))</f>
        <v/>
      </c>
    </row>
    <row r="92">
      <c r="A92" s="11" t="n"/>
      <c r="B92" s="11" t="n"/>
      <c r="C92" s="8">
        <f>IF($P92="","",IF($P92&lt;&gt;"OK",NA(),VLOOKUP(B92,'Employees'!$A$2:$I$101,2,FALSE)))</f>
        <v/>
      </c>
      <c r="D92" s="2" t="n"/>
      <c r="E92" s="4" t="n"/>
      <c r="F92" s="4" t="n"/>
      <c r="G92" s="12" t="n"/>
      <c r="H92" s="13">
        <f>IF($P92="","",IF($P92&lt;&gt;"OK",NA(),NETWORKDAYS(E92,F92,'Holidays'!$A$2:$A$51)*G92))</f>
        <v/>
      </c>
      <c r="I92" s="13">
        <f>IF($P92="","",IF($P92&lt;&gt;"OK",NA(),H92*'Settings'!$B$4*VLOOKUP(B92,'Employees'!$A$2:$I$101,5,FALSE)))</f>
        <v/>
      </c>
      <c r="J92" s="2" t="n"/>
      <c r="K92" s="2" t="n"/>
      <c r="L92" s="4" t="n"/>
      <c r="M92" s="2" t="n"/>
      <c r="N92" s="13">
        <f>IF($P92="","",IF($P92&lt;&gt;"OK",NA(),IF(J92="Approved",IF(E92&gt;'Settings'!$B$3,0,NETWORKDAYS(E92,MIN(F92,'Settings'!$B$3),'Holidays'!$A$2:$A$51)*G92*'Settings'!$B$4*VLOOKUP(B92,'Employees'!$A$2:$I$101,5,FALSE)),0)))</f>
        <v/>
      </c>
      <c r="O92" s="13">
        <f>IF($P92="","",IF($P92&lt;&gt;"OK",NA(),IF(J92="Approved",I92-N92,0)))</f>
        <v/>
      </c>
      <c r="P92" s="8">
        <f>IF(COUNTA(A92:B92,D92:G92,J92:M92)=0,"",IF('Settings'!$B$7&lt;&gt;"OK","CHECK SETTINGS",IF(OR(A92="",COUNTIFS($A$2:$A$1001,A92)&lt;&gt;1,COUNTIFS('Employees'!$A$2:$A$101,B92,'Employees'!$I$2:$I$101,"OK")&lt;&gt;1,COUNTIFS('Settings'!$H$11:$H$13,D92)&lt;&gt;1),"CHECK ID / TYPE",IF(OR(NOT(ISNUMBER(E92)),NOT(ISNUMBER(F92)),NOT(ISNUMBER(G92))),"CHECK DATES / FRACTION",IF(OR(E92&lt;MAX('Settings'!$B$2,VLOOKUP(B92,'Employees'!$A$2:$H$101,3,FALSE)),F92&gt;'Settings'!$B$5,F92&lt;E92,NOT(OR(G92=1,AND(G92=0.5,E92=F92))),NOT(OR(J92="Pending",J92="Approved",J92="Denied",J92="Canceled"))),"CHECK DATES / FRACTION / STATUS",IF(AND(OR(J92="Approved",J92="Denied"),OR(K92="",NOT(ISNUMBER(L92)))),"ADD DECISION RECORD",IF(AND(OR(J92="Approved",J92="Pending"),COUNTIFS($B$2:$B$1001,B92,$E$2:$E$1001,"&lt;="&amp;F92,$F$2:$F$1001,"&gt;="&amp;E92,$J$2:$J$1001,"&lt;&gt;Denied",$J$2:$J$1001,"&lt;&gt;Canceled")&gt;1),"OVERLAPPING ACTIVE REQUESTS",IF(NETWORKDAYS(E92,F92,'Holidays'!$A$2:$A$51)=0,"NO WORKDAYS","OK"))))))))</f>
        <v/>
      </c>
    </row>
    <row r="93">
      <c r="A93" s="11" t="n"/>
      <c r="B93" s="11" t="n"/>
      <c r="C93" s="8">
        <f>IF($P93="","",IF($P93&lt;&gt;"OK",NA(),VLOOKUP(B93,'Employees'!$A$2:$I$101,2,FALSE)))</f>
        <v/>
      </c>
      <c r="D93" s="2" t="n"/>
      <c r="E93" s="4" t="n"/>
      <c r="F93" s="4" t="n"/>
      <c r="G93" s="12" t="n"/>
      <c r="H93" s="13">
        <f>IF($P93="","",IF($P93&lt;&gt;"OK",NA(),NETWORKDAYS(E93,F93,'Holidays'!$A$2:$A$51)*G93))</f>
        <v/>
      </c>
      <c r="I93" s="13">
        <f>IF($P93="","",IF($P93&lt;&gt;"OK",NA(),H93*'Settings'!$B$4*VLOOKUP(B93,'Employees'!$A$2:$I$101,5,FALSE)))</f>
        <v/>
      </c>
      <c r="J93" s="2" t="n"/>
      <c r="K93" s="2" t="n"/>
      <c r="L93" s="4" t="n"/>
      <c r="M93" s="2" t="n"/>
      <c r="N93" s="13">
        <f>IF($P93="","",IF($P93&lt;&gt;"OK",NA(),IF(J93="Approved",IF(E93&gt;'Settings'!$B$3,0,NETWORKDAYS(E93,MIN(F93,'Settings'!$B$3),'Holidays'!$A$2:$A$51)*G93*'Settings'!$B$4*VLOOKUP(B93,'Employees'!$A$2:$I$101,5,FALSE)),0)))</f>
        <v/>
      </c>
      <c r="O93" s="13">
        <f>IF($P93="","",IF($P93&lt;&gt;"OK",NA(),IF(J93="Approved",I93-N93,0)))</f>
        <v/>
      </c>
      <c r="P93" s="8">
        <f>IF(COUNTA(A93:B93,D93:G93,J93:M93)=0,"",IF('Settings'!$B$7&lt;&gt;"OK","CHECK SETTINGS",IF(OR(A93="",COUNTIFS($A$2:$A$1001,A93)&lt;&gt;1,COUNTIFS('Employees'!$A$2:$A$101,B93,'Employees'!$I$2:$I$101,"OK")&lt;&gt;1,COUNTIFS('Settings'!$H$11:$H$13,D93)&lt;&gt;1),"CHECK ID / TYPE",IF(OR(NOT(ISNUMBER(E93)),NOT(ISNUMBER(F93)),NOT(ISNUMBER(G93))),"CHECK DATES / FRACTION",IF(OR(E93&lt;MAX('Settings'!$B$2,VLOOKUP(B93,'Employees'!$A$2:$H$101,3,FALSE)),F93&gt;'Settings'!$B$5,F93&lt;E93,NOT(OR(G93=1,AND(G93=0.5,E93=F93))),NOT(OR(J93="Pending",J93="Approved",J93="Denied",J93="Canceled"))),"CHECK DATES / FRACTION / STATUS",IF(AND(OR(J93="Approved",J93="Denied"),OR(K93="",NOT(ISNUMBER(L93)))),"ADD DECISION RECORD",IF(AND(OR(J93="Approved",J93="Pending"),COUNTIFS($B$2:$B$1001,B93,$E$2:$E$1001,"&lt;="&amp;F93,$F$2:$F$1001,"&gt;="&amp;E93,$J$2:$J$1001,"&lt;&gt;Denied",$J$2:$J$1001,"&lt;&gt;Canceled")&gt;1),"OVERLAPPING ACTIVE REQUESTS",IF(NETWORKDAYS(E93,F93,'Holidays'!$A$2:$A$51)=0,"NO WORKDAYS","OK"))))))))</f>
        <v/>
      </c>
    </row>
    <row r="94">
      <c r="A94" s="11" t="n"/>
      <c r="B94" s="11" t="n"/>
      <c r="C94" s="8">
        <f>IF($P94="","",IF($P94&lt;&gt;"OK",NA(),VLOOKUP(B94,'Employees'!$A$2:$I$101,2,FALSE)))</f>
        <v/>
      </c>
      <c r="D94" s="2" t="n"/>
      <c r="E94" s="4" t="n"/>
      <c r="F94" s="4" t="n"/>
      <c r="G94" s="12" t="n"/>
      <c r="H94" s="13">
        <f>IF($P94="","",IF($P94&lt;&gt;"OK",NA(),NETWORKDAYS(E94,F94,'Holidays'!$A$2:$A$51)*G94))</f>
        <v/>
      </c>
      <c r="I94" s="13">
        <f>IF($P94="","",IF($P94&lt;&gt;"OK",NA(),H94*'Settings'!$B$4*VLOOKUP(B94,'Employees'!$A$2:$I$101,5,FALSE)))</f>
        <v/>
      </c>
      <c r="J94" s="2" t="n"/>
      <c r="K94" s="2" t="n"/>
      <c r="L94" s="4" t="n"/>
      <c r="M94" s="2" t="n"/>
      <c r="N94" s="13">
        <f>IF($P94="","",IF($P94&lt;&gt;"OK",NA(),IF(J94="Approved",IF(E94&gt;'Settings'!$B$3,0,NETWORKDAYS(E94,MIN(F94,'Settings'!$B$3),'Holidays'!$A$2:$A$51)*G94*'Settings'!$B$4*VLOOKUP(B94,'Employees'!$A$2:$I$101,5,FALSE)),0)))</f>
        <v/>
      </c>
      <c r="O94" s="13">
        <f>IF($P94="","",IF($P94&lt;&gt;"OK",NA(),IF(J94="Approved",I94-N94,0)))</f>
        <v/>
      </c>
      <c r="P94" s="8">
        <f>IF(COUNTA(A94:B94,D94:G94,J94:M94)=0,"",IF('Settings'!$B$7&lt;&gt;"OK","CHECK SETTINGS",IF(OR(A94="",COUNTIFS($A$2:$A$1001,A94)&lt;&gt;1,COUNTIFS('Employees'!$A$2:$A$101,B94,'Employees'!$I$2:$I$101,"OK")&lt;&gt;1,COUNTIFS('Settings'!$H$11:$H$13,D94)&lt;&gt;1),"CHECK ID / TYPE",IF(OR(NOT(ISNUMBER(E94)),NOT(ISNUMBER(F94)),NOT(ISNUMBER(G94))),"CHECK DATES / FRACTION",IF(OR(E94&lt;MAX('Settings'!$B$2,VLOOKUP(B94,'Employees'!$A$2:$H$101,3,FALSE)),F94&gt;'Settings'!$B$5,F94&lt;E94,NOT(OR(G94=1,AND(G94=0.5,E94=F94))),NOT(OR(J94="Pending",J94="Approved",J94="Denied",J94="Canceled"))),"CHECK DATES / FRACTION / STATUS",IF(AND(OR(J94="Approved",J94="Denied"),OR(K94="",NOT(ISNUMBER(L94)))),"ADD DECISION RECORD",IF(AND(OR(J94="Approved",J94="Pending"),COUNTIFS($B$2:$B$1001,B94,$E$2:$E$1001,"&lt;="&amp;F94,$F$2:$F$1001,"&gt;="&amp;E94,$J$2:$J$1001,"&lt;&gt;Denied",$J$2:$J$1001,"&lt;&gt;Canceled")&gt;1),"OVERLAPPING ACTIVE REQUESTS",IF(NETWORKDAYS(E94,F94,'Holidays'!$A$2:$A$51)=0,"NO WORKDAYS","OK"))))))))</f>
        <v/>
      </c>
    </row>
    <row r="95">
      <c r="A95" s="11" t="n"/>
      <c r="B95" s="11" t="n"/>
      <c r="C95" s="8">
        <f>IF($P95="","",IF($P95&lt;&gt;"OK",NA(),VLOOKUP(B95,'Employees'!$A$2:$I$101,2,FALSE)))</f>
        <v/>
      </c>
      <c r="D95" s="2" t="n"/>
      <c r="E95" s="4" t="n"/>
      <c r="F95" s="4" t="n"/>
      <c r="G95" s="12" t="n"/>
      <c r="H95" s="13">
        <f>IF($P95="","",IF($P95&lt;&gt;"OK",NA(),NETWORKDAYS(E95,F95,'Holidays'!$A$2:$A$51)*G95))</f>
        <v/>
      </c>
      <c r="I95" s="13">
        <f>IF($P95="","",IF($P95&lt;&gt;"OK",NA(),H95*'Settings'!$B$4*VLOOKUP(B95,'Employees'!$A$2:$I$101,5,FALSE)))</f>
        <v/>
      </c>
      <c r="J95" s="2" t="n"/>
      <c r="K95" s="2" t="n"/>
      <c r="L95" s="4" t="n"/>
      <c r="M95" s="2" t="n"/>
      <c r="N95" s="13">
        <f>IF($P95="","",IF($P95&lt;&gt;"OK",NA(),IF(J95="Approved",IF(E95&gt;'Settings'!$B$3,0,NETWORKDAYS(E95,MIN(F95,'Settings'!$B$3),'Holidays'!$A$2:$A$51)*G95*'Settings'!$B$4*VLOOKUP(B95,'Employees'!$A$2:$I$101,5,FALSE)),0)))</f>
        <v/>
      </c>
      <c r="O95" s="13">
        <f>IF($P95="","",IF($P95&lt;&gt;"OK",NA(),IF(J95="Approved",I95-N95,0)))</f>
        <v/>
      </c>
      <c r="P95" s="8">
        <f>IF(COUNTA(A95:B95,D95:G95,J95:M95)=0,"",IF('Settings'!$B$7&lt;&gt;"OK","CHECK SETTINGS",IF(OR(A95="",COUNTIFS($A$2:$A$1001,A95)&lt;&gt;1,COUNTIFS('Employees'!$A$2:$A$101,B95,'Employees'!$I$2:$I$101,"OK")&lt;&gt;1,COUNTIFS('Settings'!$H$11:$H$13,D95)&lt;&gt;1),"CHECK ID / TYPE",IF(OR(NOT(ISNUMBER(E95)),NOT(ISNUMBER(F95)),NOT(ISNUMBER(G95))),"CHECK DATES / FRACTION",IF(OR(E95&lt;MAX('Settings'!$B$2,VLOOKUP(B95,'Employees'!$A$2:$H$101,3,FALSE)),F95&gt;'Settings'!$B$5,F95&lt;E95,NOT(OR(G95=1,AND(G95=0.5,E95=F95))),NOT(OR(J95="Pending",J95="Approved",J95="Denied",J95="Canceled"))),"CHECK DATES / FRACTION / STATUS",IF(AND(OR(J95="Approved",J95="Denied"),OR(K95="",NOT(ISNUMBER(L95)))),"ADD DECISION RECORD",IF(AND(OR(J95="Approved",J95="Pending"),COUNTIFS($B$2:$B$1001,B95,$E$2:$E$1001,"&lt;="&amp;F95,$F$2:$F$1001,"&gt;="&amp;E95,$J$2:$J$1001,"&lt;&gt;Denied",$J$2:$J$1001,"&lt;&gt;Canceled")&gt;1),"OVERLAPPING ACTIVE REQUESTS",IF(NETWORKDAYS(E95,F95,'Holidays'!$A$2:$A$51)=0,"NO WORKDAYS","OK"))))))))</f>
        <v/>
      </c>
    </row>
    <row r="96">
      <c r="A96" s="11" t="n"/>
      <c r="B96" s="11" t="n"/>
      <c r="C96" s="8">
        <f>IF($P96="","",IF($P96&lt;&gt;"OK",NA(),VLOOKUP(B96,'Employees'!$A$2:$I$101,2,FALSE)))</f>
        <v/>
      </c>
      <c r="D96" s="2" t="n"/>
      <c r="E96" s="4" t="n"/>
      <c r="F96" s="4" t="n"/>
      <c r="G96" s="12" t="n"/>
      <c r="H96" s="13">
        <f>IF($P96="","",IF($P96&lt;&gt;"OK",NA(),NETWORKDAYS(E96,F96,'Holidays'!$A$2:$A$51)*G96))</f>
        <v/>
      </c>
      <c r="I96" s="13">
        <f>IF($P96="","",IF($P96&lt;&gt;"OK",NA(),H96*'Settings'!$B$4*VLOOKUP(B96,'Employees'!$A$2:$I$101,5,FALSE)))</f>
        <v/>
      </c>
      <c r="J96" s="2" t="n"/>
      <c r="K96" s="2" t="n"/>
      <c r="L96" s="4" t="n"/>
      <c r="M96" s="2" t="n"/>
      <c r="N96" s="13">
        <f>IF($P96="","",IF($P96&lt;&gt;"OK",NA(),IF(J96="Approved",IF(E96&gt;'Settings'!$B$3,0,NETWORKDAYS(E96,MIN(F96,'Settings'!$B$3),'Holidays'!$A$2:$A$51)*G96*'Settings'!$B$4*VLOOKUP(B96,'Employees'!$A$2:$I$101,5,FALSE)),0)))</f>
        <v/>
      </c>
      <c r="O96" s="13">
        <f>IF($P96="","",IF($P96&lt;&gt;"OK",NA(),IF(J96="Approved",I96-N96,0)))</f>
        <v/>
      </c>
      <c r="P96" s="8">
        <f>IF(COUNTA(A96:B96,D96:G96,J96:M96)=0,"",IF('Settings'!$B$7&lt;&gt;"OK","CHECK SETTINGS",IF(OR(A96="",COUNTIFS($A$2:$A$1001,A96)&lt;&gt;1,COUNTIFS('Employees'!$A$2:$A$101,B96,'Employees'!$I$2:$I$101,"OK")&lt;&gt;1,COUNTIFS('Settings'!$H$11:$H$13,D96)&lt;&gt;1),"CHECK ID / TYPE",IF(OR(NOT(ISNUMBER(E96)),NOT(ISNUMBER(F96)),NOT(ISNUMBER(G96))),"CHECK DATES / FRACTION",IF(OR(E96&lt;MAX('Settings'!$B$2,VLOOKUP(B96,'Employees'!$A$2:$H$101,3,FALSE)),F96&gt;'Settings'!$B$5,F96&lt;E96,NOT(OR(G96=1,AND(G96=0.5,E96=F96))),NOT(OR(J96="Pending",J96="Approved",J96="Denied",J96="Canceled"))),"CHECK DATES / FRACTION / STATUS",IF(AND(OR(J96="Approved",J96="Denied"),OR(K96="",NOT(ISNUMBER(L96)))),"ADD DECISION RECORD",IF(AND(OR(J96="Approved",J96="Pending"),COUNTIFS($B$2:$B$1001,B96,$E$2:$E$1001,"&lt;="&amp;F96,$F$2:$F$1001,"&gt;="&amp;E96,$J$2:$J$1001,"&lt;&gt;Denied",$J$2:$J$1001,"&lt;&gt;Canceled")&gt;1),"OVERLAPPING ACTIVE REQUESTS",IF(NETWORKDAYS(E96,F96,'Holidays'!$A$2:$A$51)=0,"NO WORKDAYS","OK"))))))))</f>
        <v/>
      </c>
    </row>
    <row r="97">
      <c r="A97" s="11" t="n"/>
      <c r="B97" s="11" t="n"/>
      <c r="C97" s="8">
        <f>IF($P97="","",IF($P97&lt;&gt;"OK",NA(),VLOOKUP(B97,'Employees'!$A$2:$I$101,2,FALSE)))</f>
        <v/>
      </c>
      <c r="D97" s="2" t="n"/>
      <c r="E97" s="4" t="n"/>
      <c r="F97" s="4" t="n"/>
      <c r="G97" s="12" t="n"/>
      <c r="H97" s="13">
        <f>IF($P97="","",IF($P97&lt;&gt;"OK",NA(),NETWORKDAYS(E97,F97,'Holidays'!$A$2:$A$51)*G97))</f>
        <v/>
      </c>
      <c r="I97" s="13">
        <f>IF($P97="","",IF($P97&lt;&gt;"OK",NA(),H97*'Settings'!$B$4*VLOOKUP(B97,'Employees'!$A$2:$I$101,5,FALSE)))</f>
        <v/>
      </c>
      <c r="J97" s="2" t="n"/>
      <c r="K97" s="2" t="n"/>
      <c r="L97" s="4" t="n"/>
      <c r="M97" s="2" t="n"/>
      <c r="N97" s="13">
        <f>IF($P97="","",IF($P97&lt;&gt;"OK",NA(),IF(J97="Approved",IF(E97&gt;'Settings'!$B$3,0,NETWORKDAYS(E97,MIN(F97,'Settings'!$B$3),'Holidays'!$A$2:$A$51)*G97*'Settings'!$B$4*VLOOKUP(B97,'Employees'!$A$2:$I$101,5,FALSE)),0)))</f>
        <v/>
      </c>
      <c r="O97" s="13">
        <f>IF($P97="","",IF($P97&lt;&gt;"OK",NA(),IF(J97="Approved",I97-N97,0)))</f>
        <v/>
      </c>
      <c r="P97" s="8">
        <f>IF(COUNTA(A97:B97,D97:G97,J97:M97)=0,"",IF('Settings'!$B$7&lt;&gt;"OK","CHECK SETTINGS",IF(OR(A97="",COUNTIFS($A$2:$A$1001,A97)&lt;&gt;1,COUNTIFS('Employees'!$A$2:$A$101,B97,'Employees'!$I$2:$I$101,"OK")&lt;&gt;1,COUNTIFS('Settings'!$H$11:$H$13,D97)&lt;&gt;1),"CHECK ID / TYPE",IF(OR(NOT(ISNUMBER(E97)),NOT(ISNUMBER(F97)),NOT(ISNUMBER(G97))),"CHECK DATES / FRACTION",IF(OR(E97&lt;MAX('Settings'!$B$2,VLOOKUP(B97,'Employees'!$A$2:$H$101,3,FALSE)),F97&gt;'Settings'!$B$5,F97&lt;E97,NOT(OR(G97=1,AND(G97=0.5,E97=F97))),NOT(OR(J97="Pending",J97="Approved",J97="Denied",J97="Canceled"))),"CHECK DATES / FRACTION / STATUS",IF(AND(OR(J97="Approved",J97="Denied"),OR(K97="",NOT(ISNUMBER(L97)))),"ADD DECISION RECORD",IF(AND(OR(J97="Approved",J97="Pending"),COUNTIFS($B$2:$B$1001,B97,$E$2:$E$1001,"&lt;="&amp;F97,$F$2:$F$1001,"&gt;="&amp;E97,$J$2:$J$1001,"&lt;&gt;Denied",$J$2:$J$1001,"&lt;&gt;Canceled")&gt;1),"OVERLAPPING ACTIVE REQUESTS",IF(NETWORKDAYS(E97,F97,'Holidays'!$A$2:$A$51)=0,"NO WORKDAYS","OK"))))))))</f>
        <v/>
      </c>
    </row>
    <row r="98">
      <c r="A98" s="11" t="n"/>
      <c r="B98" s="11" t="n"/>
      <c r="C98" s="8">
        <f>IF($P98="","",IF($P98&lt;&gt;"OK",NA(),VLOOKUP(B98,'Employees'!$A$2:$I$101,2,FALSE)))</f>
        <v/>
      </c>
      <c r="D98" s="2" t="n"/>
      <c r="E98" s="4" t="n"/>
      <c r="F98" s="4" t="n"/>
      <c r="G98" s="12" t="n"/>
      <c r="H98" s="13">
        <f>IF($P98="","",IF($P98&lt;&gt;"OK",NA(),NETWORKDAYS(E98,F98,'Holidays'!$A$2:$A$51)*G98))</f>
        <v/>
      </c>
      <c r="I98" s="13">
        <f>IF($P98="","",IF($P98&lt;&gt;"OK",NA(),H98*'Settings'!$B$4*VLOOKUP(B98,'Employees'!$A$2:$I$101,5,FALSE)))</f>
        <v/>
      </c>
      <c r="J98" s="2" t="n"/>
      <c r="K98" s="2" t="n"/>
      <c r="L98" s="4" t="n"/>
      <c r="M98" s="2" t="n"/>
      <c r="N98" s="13">
        <f>IF($P98="","",IF($P98&lt;&gt;"OK",NA(),IF(J98="Approved",IF(E98&gt;'Settings'!$B$3,0,NETWORKDAYS(E98,MIN(F98,'Settings'!$B$3),'Holidays'!$A$2:$A$51)*G98*'Settings'!$B$4*VLOOKUP(B98,'Employees'!$A$2:$I$101,5,FALSE)),0)))</f>
        <v/>
      </c>
      <c r="O98" s="13">
        <f>IF($P98="","",IF($P98&lt;&gt;"OK",NA(),IF(J98="Approved",I98-N98,0)))</f>
        <v/>
      </c>
      <c r="P98" s="8">
        <f>IF(COUNTA(A98:B98,D98:G98,J98:M98)=0,"",IF('Settings'!$B$7&lt;&gt;"OK","CHECK SETTINGS",IF(OR(A98="",COUNTIFS($A$2:$A$1001,A98)&lt;&gt;1,COUNTIFS('Employees'!$A$2:$A$101,B98,'Employees'!$I$2:$I$101,"OK")&lt;&gt;1,COUNTIFS('Settings'!$H$11:$H$13,D98)&lt;&gt;1),"CHECK ID / TYPE",IF(OR(NOT(ISNUMBER(E98)),NOT(ISNUMBER(F98)),NOT(ISNUMBER(G98))),"CHECK DATES / FRACTION",IF(OR(E98&lt;MAX('Settings'!$B$2,VLOOKUP(B98,'Employees'!$A$2:$H$101,3,FALSE)),F98&gt;'Settings'!$B$5,F98&lt;E98,NOT(OR(G98=1,AND(G98=0.5,E98=F98))),NOT(OR(J98="Pending",J98="Approved",J98="Denied",J98="Canceled"))),"CHECK DATES / FRACTION / STATUS",IF(AND(OR(J98="Approved",J98="Denied"),OR(K98="",NOT(ISNUMBER(L98)))),"ADD DECISION RECORD",IF(AND(OR(J98="Approved",J98="Pending"),COUNTIFS($B$2:$B$1001,B98,$E$2:$E$1001,"&lt;="&amp;F98,$F$2:$F$1001,"&gt;="&amp;E98,$J$2:$J$1001,"&lt;&gt;Denied",$J$2:$J$1001,"&lt;&gt;Canceled")&gt;1),"OVERLAPPING ACTIVE REQUESTS",IF(NETWORKDAYS(E98,F98,'Holidays'!$A$2:$A$51)=0,"NO WORKDAYS","OK"))))))))</f>
        <v/>
      </c>
    </row>
    <row r="99">
      <c r="A99" s="11" t="n"/>
      <c r="B99" s="11" t="n"/>
      <c r="C99" s="8">
        <f>IF($P99="","",IF($P99&lt;&gt;"OK",NA(),VLOOKUP(B99,'Employees'!$A$2:$I$101,2,FALSE)))</f>
        <v/>
      </c>
      <c r="D99" s="2" t="n"/>
      <c r="E99" s="4" t="n"/>
      <c r="F99" s="4" t="n"/>
      <c r="G99" s="12" t="n"/>
      <c r="H99" s="13">
        <f>IF($P99="","",IF($P99&lt;&gt;"OK",NA(),NETWORKDAYS(E99,F99,'Holidays'!$A$2:$A$51)*G99))</f>
        <v/>
      </c>
      <c r="I99" s="13">
        <f>IF($P99="","",IF($P99&lt;&gt;"OK",NA(),H99*'Settings'!$B$4*VLOOKUP(B99,'Employees'!$A$2:$I$101,5,FALSE)))</f>
        <v/>
      </c>
      <c r="J99" s="2" t="n"/>
      <c r="K99" s="2" t="n"/>
      <c r="L99" s="4" t="n"/>
      <c r="M99" s="2" t="n"/>
      <c r="N99" s="13">
        <f>IF($P99="","",IF($P99&lt;&gt;"OK",NA(),IF(J99="Approved",IF(E99&gt;'Settings'!$B$3,0,NETWORKDAYS(E99,MIN(F99,'Settings'!$B$3),'Holidays'!$A$2:$A$51)*G99*'Settings'!$B$4*VLOOKUP(B99,'Employees'!$A$2:$I$101,5,FALSE)),0)))</f>
        <v/>
      </c>
      <c r="O99" s="13">
        <f>IF($P99="","",IF($P99&lt;&gt;"OK",NA(),IF(J99="Approved",I99-N99,0)))</f>
        <v/>
      </c>
      <c r="P99" s="8">
        <f>IF(COUNTA(A99:B99,D99:G99,J99:M99)=0,"",IF('Settings'!$B$7&lt;&gt;"OK","CHECK SETTINGS",IF(OR(A99="",COUNTIFS($A$2:$A$1001,A99)&lt;&gt;1,COUNTIFS('Employees'!$A$2:$A$101,B99,'Employees'!$I$2:$I$101,"OK")&lt;&gt;1,COUNTIFS('Settings'!$H$11:$H$13,D99)&lt;&gt;1),"CHECK ID / TYPE",IF(OR(NOT(ISNUMBER(E99)),NOT(ISNUMBER(F99)),NOT(ISNUMBER(G99))),"CHECK DATES / FRACTION",IF(OR(E99&lt;MAX('Settings'!$B$2,VLOOKUP(B99,'Employees'!$A$2:$H$101,3,FALSE)),F99&gt;'Settings'!$B$5,F99&lt;E99,NOT(OR(G99=1,AND(G99=0.5,E99=F99))),NOT(OR(J99="Pending",J99="Approved",J99="Denied",J99="Canceled"))),"CHECK DATES / FRACTION / STATUS",IF(AND(OR(J99="Approved",J99="Denied"),OR(K99="",NOT(ISNUMBER(L99)))),"ADD DECISION RECORD",IF(AND(OR(J99="Approved",J99="Pending"),COUNTIFS($B$2:$B$1001,B99,$E$2:$E$1001,"&lt;="&amp;F99,$F$2:$F$1001,"&gt;="&amp;E99,$J$2:$J$1001,"&lt;&gt;Denied",$J$2:$J$1001,"&lt;&gt;Canceled")&gt;1),"OVERLAPPING ACTIVE REQUESTS",IF(NETWORKDAYS(E99,F99,'Holidays'!$A$2:$A$51)=0,"NO WORKDAYS","OK"))))))))</f>
        <v/>
      </c>
    </row>
    <row r="100">
      <c r="A100" s="11" t="n"/>
      <c r="B100" s="11" t="n"/>
      <c r="C100" s="8">
        <f>IF($P100="","",IF($P100&lt;&gt;"OK",NA(),VLOOKUP(B100,'Employees'!$A$2:$I$101,2,FALSE)))</f>
        <v/>
      </c>
      <c r="D100" s="2" t="n"/>
      <c r="E100" s="4" t="n"/>
      <c r="F100" s="4" t="n"/>
      <c r="G100" s="12" t="n"/>
      <c r="H100" s="13">
        <f>IF($P100="","",IF($P100&lt;&gt;"OK",NA(),NETWORKDAYS(E100,F100,'Holidays'!$A$2:$A$51)*G100))</f>
        <v/>
      </c>
      <c r="I100" s="13">
        <f>IF($P100="","",IF($P100&lt;&gt;"OK",NA(),H100*'Settings'!$B$4*VLOOKUP(B100,'Employees'!$A$2:$I$101,5,FALSE)))</f>
        <v/>
      </c>
      <c r="J100" s="2" t="n"/>
      <c r="K100" s="2" t="n"/>
      <c r="L100" s="4" t="n"/>
      <c r="M100" s="2" t="n"/>
      <c r="N100" s="13">
        <f>IF($P100="","",IF($P100&lt;&gt;"OK",NA(),IF(J100="Approved",IF(E100&gt;'Settings'!$B$3,0,NETWORKDAYS(E100,MIN(F100,'Settings'!$B$3),'Holidays'!$A$2:$A$51)*G100*'Settings'!$B$4*VLOOKUP(B100,'Employees'!$A$2:$I$101,5,FALSE)),0)))</f>
        <v/>
      </c>
      <c r="O100" s="13">
        <f>IF($P100="","",IF($P100&lt;&gt;"OK",NA(),IF(J100="Approved",I100-N100,0)))</f>
        <v/>
      </c>
      <c r="P100" s="8">
        <f>IF(COUNTA(A100:B100,D100:G100,J100:M100)=0,"",IF('Settings'!$B$7&lt;&gt;"OK","CHECK SETTINGS",IF(OR(A100="",COUNTIFS($A$2:$A$1001,A100)&lt;&gt;1,COUNTIFS('Employees'!$A$2:$A$101,B100,'Employees'!$I$2:$I$101,"OK")&lt;&gt;1,COUNTIFS('Settings'!$H$11:$H$13,D100)&lt;&gt;1),"CHECK ID / TYPE",IF(OR(NOT(ISNUMBER(E100)),NOT(ISNUMBER(F100)),NOT(ISNUMBER(G100))),"CHECK DATES / FRACTION",IF(OR(E100&lt;MAX('Settings'!$B$2,VLOOKUP(B100,'Employees'!$A$2:$H$101,3,FALSE)),F100&gt;'Settings'!$B$5,F100&lt;E100,NOT(OR(G100=1,AND(G100=0.5,E100=F100))),NOT(OR(J100="Pending",J100="Approved",J100="Denied",J100="Canceled"))),"CHECK DATES / FRACTION / STATUS",IF(AND(OR(J100="Approved",J100="Denied"),OR(K100="",NOT(ISNUMBER(L100)))),"ADD DECISION RECORD",IF(AND(OR(J100="Approved",J100="Pending"),COUNTIFS($B$2:$B$1001,B100,$E$2:$E$1001,"&lt;="&amp;F100,$F$2:$F$1001,"&gt;="&amp;E100,$J$2:$J$1001,"&lt;&gt;Denied",$J$2:$J$1001,"&lt;&gt;Canceled")&gt;1),"OVERLAPPING ACTIVE REQUESTS",IF(NETWORKDAYS(E100,F100,'Holidays'!$A$2:$A$51)=0,"NO WORKDAYS","OK"))))))))</f>
        <v/>
      </c>
    </row>
    <row r="101">
      <c r="A101" s="11" t="n"/>
      <c r="B101" s="11" t="n"/>
      <c r="C101" s="8">
        <f>IF($P101="","",IF($P101&lt;&gt;"OK",NA(),VLOOKUP(B101,'Employees'!$A$2:$I$101,2,FALSE)))</f>
        <v/>
      </c>
      <c r="D101" s="2" t="n"/>
      <c r="E101" s="4" t="n"/>
      <c r="F101" s="4" t="n"/>
      <c r="G101" s="12" t="n"/>
      <c r="H101" s="13">
        <f>IF($P101="","",IF($P101&lt;&gt;"OK",NA(),NETWORKDAYS(E101,F101,'Holidays'!$A$2:$A$51)*G101))</f>
        <v/>
      </c>
      <c r="I101" s="13">
        <f>IF($P101="","",IF($P101&lt;&gt;"OK",NA(),H101*'Settings'!$B$4*VLOOKUP(B101,'Employees'!$A$2:$I$101,5,FALSE)))</f>
        <v/>
      </c>
      <c r="J101" s="2" t="n"/>
      <c r="K101" s="2" t="n"/>
      <c r="L101" s="4" t="n"/>
      <c r="M101" s="2" t="n"/>
      <c r="N101" s="13">
        <f>IF($P101="","",IF($P101&lt;&gt;"OK",NA(),IF(J101="Approved",IF(E101&gt;'Settings'!$B$3,0,NETWORKDAYS(E101,MIN(F101,'Settings'!$B$3),'Holidays'!$A$2:$A$51)*G101*'Settings'!$B$4*VLOOKUP(B101,'Employees'!$A$2:$I$101,5,FALSE)),0)))</f>
        <v/>
      </c>
      <c r="O101" s="13">
        <f>IF($P101="","",IF($P101&lt;&gt;"OK",NA(),IF(J101="Approved",I101-N101,0)))</f>
        <v/>
      </c>
      <c r="P101" s="8">
        <f>IF(COUNTA(A101:B101,D101:G101,J101:M101)=0,"",IF('Settings'!$B$7&lt;&gt;"OK","CHECK SETTINGS",IF(OR(A101="",COUNTIFS($A$2:$A$1001,A101)&lt;&gt;1,COUNTIFS('Employees'!$A$2:$A$101,B101,'Employees'!$I$2:$I$101,"OK")&lt;&gt;1,COUNTIFS('Settings'!$H$11:$H$13,D101)&lt;&gt;1),"CHECK ID / TYPE",IF(OR(NOT(ISNUMBER(E101)),NOT(ISNUMBER(F101)),NOT(ISNUMBER(G101))),"CHECK DATES / FRACTION",IF(OR(E101&lt;MAX('Settings'!$B$2,VLOOKUP(B101,'Employees'!$A$2:$H$101,3,FALSE)),F101&gt;'Settings'!$B$5,F101&lt;E101,NOT(OR(G101=1,AND(G101=0.5,E101=F101))),NOT(OR(J101="Pending",J101="Approved",J101="Denied",J101="Canceled"))),"CHECK DATES / FRACTION / STATUS",IF(AND(OR(J101="Approved",J101="Denied"),OR(K101="",NOT(ISNUMBER(L101)))),"ADD DECISION RECORD",IF(AND(OR(J101="Approved",J101="Pending"),COUNTIFS($B$2:$B$1001,B101,$E$2:$E$1001,"&lt;="&amp;F101,$F$2:$F$1001,"&gt;="&amp;E101,$J$2:$J$1001,"&lt;&gt;Denied",$J$2:$J$1001,"&lt;&gt;Canceled")&gt;1),"OVERLAPPING ACTIVE REQUESTS",IF(NETWORKDAYS(E101,F101,'Holidays'!$A$2:$A$51)=0,"NO WORKDAYS","OK"))))))))</f>
        <v/>
      </c>
    </row>
    <row r="102">
      <c r="A102" s="11" t="n"/>
      <c r="B102" s="11" t="n"/>
      <c r="C102" s="8">
        <f>IF($P102="","",IF($P102&lt;&gt;"OK",NA(),VLOOKUP(B102,'Employees'!$A$2:$I$101,2,FALSE)))</f>
        <v/>
      </c>
      <c r="D102" s="2" t="n"/>
      <c r="E102" s="4" t="n"/>
      <c r="F102" s="4" t="n"/>
      <c r="G102" s="12" t="n"/>
      <c r="H102" s="13">
        <f>IF($P102="","",IF($P102&lt;&gt;"OK",NA(),NETWORKDAYS(E102,F102,'Holidays'!$A$2:$A$51)*G102))</f>
        <v/>
      </c>
      <c r="I102" s="13">
        <f>IF($P102="","",IF($P102&lt;&gt;"OK",NA(),H102*'Settings'!$B$4*VLOOKUP(B102,'Employees'!$A$2:$I$101,5,FALSE)))</f>
        <v/>
      </c>
      <c r="J102" s="2" t="n"/>
      <c r="K102" s="2" t="n"/>
      <c r="L102" s="4" t="n"/>
      <c r="M102" s="2" t="n"/>
      <c r="N102" s="13">
        <f>IF($P102="","",IF($P102&lt;&gt;"OK",NA(),IF(J102="Approved",IF(E102&gt;'Settings'!$B$3,0,NETWORKDAYS(E102,MIN(F102,'Settings'!$B$3),'Holidays'!$A$2:$A$51)*G102*'Settings'!$B$4*VLOOKUP(B102,'Employees'!$A$2:$I$101,5,FALSE)),0)))</f>
        <v/>
      </c>
      <c r="O102" s="13">
        <f>IF($P102="","",IF($P102&lt;&gt;"OK",NA(),IF(J102="Approved",I102-N102,0)))</f>
        <v/>
      </c>
      <c r="P102" s="8">
        <f>IF(COUNTA(A102:B102,D102:G102,J102:M102)=0,"",IF('Settings'!$B$7&lt;&gt;"OK","CHECK SETTINGS",IF(OR(A102="",COUNTIFS($A$2:$A$1001,A102)&lt;&gt;1,COUNTIFS('Employees'!$A$2:$A$101,B102,'Employees'!$I$2:$I$101,"OK")&lt;&gt;1,COUNTIFS('Settings'!$H$11:$H$13,D102)&lt;&gt;1),"CHECK ID / TYPE",IF(OR(NOT(ISNUMBER(E102)),NOT(ISNUMBER(F102)),NOT(ISNUMBER(G102))),"CHECK DATES / FRACTION",IF(OR(E102&lt;MAX('Settings'!$B$2,VLOOKUP(B102,'Employees'!$A$2:$H$101,3,FALSE)),F102&gt;'Settings'!$B$5,F102&lt;E102,NOT(OR(G102=1,AND(G102=0.5,E102=F102))),NOT(OR(J102="Pending",J102="Approved",J102="Denied",J102="Canceled"))),"CHECK DATES / FRACTION / STATUS",IF(AND(OR(J102="Approved",J102="Denied"),OR(K102="",NOT(ISNUMBER(L102)))),"ADD DECISION RECORD",IF(AND(OR(J102="Approved",J102="Pending"),COUNTIFS($B$2:$B$1001,B102,$E$2:$E$1001,"&lt;="&amp;F102,$F$2:$F$1001,"&gt;="&amp;E102,$J$2:$J$1001,"&lt;&gt;Denied",$J$2:$J$1001,"&lt;&gt;Canceled")&gt;1),"OVERLAPPING ACTIVE REQUESTS",IF(NETWORKDAYS(E102,F102,'Holidays'!$A$2:$A$51)=0,"NO WORKDAYS","OK"))))))))</f>
        <v/>
      </c>
    </row>
    <row r="103">
      <c r="A103" s="11" t="n"/>
      <c r="B103" s="11" t="n"/>
      <c r="C103" s="8">
        <f>IF($P103="","",IF($P103&lt;&gt;"OK",NA(),VLOOKUP(B103,'Employees'!$A$2:$I$101,2,FALSE)))</f>
        <v/>
      </c>
      <c r="D103" s="2" t="n"/>
      <c r="E103" s="4" t="n"/>
      <c r="F103" s="4" t="n"/>
      <c r="G103" s="12" t="n"/>
      <c r="H103" s="13">
        <f>IF($P103="","",IF($P103&lt;&gt;"OK",NA(),NETWORKDAYS(E103,F103,'Holidays'!$A$2:$A$51)*G103))</f>
        <v/>
      </c>
      <c r="I103" s="13">
        <f>IF($P103="","",IF($P103&lt;&gt;"OK",NA(),H103*'Settings'!$B$4*VLOOKUP(B103,'Employees'!$A$2:$I$101,5,FALSE)))</f>
        <v/>
      </c>
      <c r="J103" s="2" t="n"/>
      <c r="K103" s="2" t="n"/>
      <c r="L103" s="4" t="n"/>
      <c r="M103" s="2" t="n"/>
      <c r="N103" s="13">
        <f>IF($P103="","",IF($P103&lt;&gt;"OK",NA(),IF(J103="Approved",IF(E103&gt;'Settings'!$B$3,0,NETWORKDAYS(E103,MIN(F103,'Settings'!$B$3),'Holidays'!$A$2:$A$51)*G103*'Settings'!$B$4*VLOOKUP(B103,'Employees'!$A$2:$I$101,5,FALSE)),0)))</f>
        <v/>
      </c>
      <c r="O103" s="13">
        <f>IF($P103="","",IF($P103&lt;&gt;"OK",NA(),IF(J103="Approved",I103-N103,0)))</f>
        <v/>
      </c>
      <c r="P103" s="8">
        <f>IF(COUNTA(A103:B103,D103:G103,J103:M103)=0,"",IF('Settings'!$B$7&lt;&gt;"OK","CHECK SETTINGS",IF(OR(A103="",COUNTIFS($A$2:$A$1001,A103)&lt;&gt;1,COUNTIFS('Employees'!$A$2:$A$101,B103,'Employees'!$I$2:$I$101,"OK")&lt;&gt;1,COUNTIFS('Settings'!$H$11:$H$13,D103)&lt;&gt;1),"CHECK ID / TYPE",IF(OR(NOT(ISNUMBER(E103)),NOT(ISNUMBER(F103)),NOT(ISNUMBER(G103))),"CHECK DATES / FRACTION",IF(OR(E103&lt;MAX('Settings'!$B$2,VLOOKUP(B103,'Employees'!$A$2:$H$101,3,FALSE)),F103&gt;'Settings'!$B$5,F103&lt;E103,NOT(OR(G103=1,AND(G103=0.5,E103=F103))),NOT(OR(J103="Pending",J103="Approved",J103="Denied",J103="Canceled"))),"CHECK DATES / FRACTION / STATUS",IF(AND(OR(J103="Approved",J103="Denied"),OR(K103="",NOT(ISNUMBER(L103)))),"ADD DECISION RECORD",IF(AND(OR(J103="Approved",J103="Pending"),COUNTIFS($B$2:$B$1001,B103,$E$2:$E$1001,"&lt;="&amp;F103,$F$2:$F$1001,"&gt;="&amp;E103,$J$2:$J$1001,"&lt;&gt;Denied",$J$2:$J$1001,"&lt;&gt;Canceled")&gt;1),"OVERLAPPING ACTIVE REQUESTS",IF(NETWORKDAYS(E103,F103,'Holidays'!$A$2:$A$51)=0,"NO WORKDAYS","OK"))))))))</f>
        <v/>
      </c>
    </row>
    <row r="104">
      <c r="A104" s="11" t="n"/>
      <c r="B104" s="11" t="n"/>
      <c r="C104" s="8">
        <f>IF($P104="","",IF($P104&lt;&gt;"OK",NA(),VLOOKUP(B104,'Employees'!$A$2:$I$101,2,FALSE)))</f>
        <v/>
      </c>
      <c r="D104" s="2" t="n"/>
      <c r="E104" s="4" t="n"/>
      <c r="F104" s="4" t="n"/>
      <c r="G104" s="12" t="n"/>
      <c r="H104" s="13">
        <f>IF($P104="","",IF($P104&lt;&gt;"OK",NA(),NETWORKDAYS(E104,F104,'Holidays'!$A$2:$A$51)*G104))</f>
        <v/>
      </c>
      <c r="I104" s="13">
        <f>IF($P104="","",IF($P104&lt;&gt;"OK",NA(),H104*'Settings'!$B$4*VLOOKUP(B104,'Employees'!$A$2:$I$101,5,FALSE)))</f>
        <v/>
      </c>
      <c r="J104" s="2" t="n"/>
      <c r="K104" s="2" t="n"/>
      <c r="L104" s="4" t="n"/>
      <c r="M104" s="2" t="n"/>
      <c r="N104" s="13">
        <f>IF($P104="","",IF($P104&lt;&gt;"OK",NA(),IF(J104="Approved",IF(E104&gt;'Settings'!$B$3,0,NETWORKDAYS(E104,MIN(F104,'Settings'!$B$3),'Holidays'!$A$2:$A$51)*G104*'Settings'!$B$4*VLOOKUP(B104,'Employees'!$A$2:$I$101,5,FALSE)),0)))</f>
        <v/>
      </c>
      <c r="O104" s="13">
        <f>IF($P104="","",IF($P104&lt;&gt;"OK",NA(),IF(J104="Approved",I104-N104,0)))</f>
        <v/>
      </c>
      <c r="P104" s="8">
        <f>IF(COUNTA(A104:B104,D104:G104,J104:M104)=0,"",IF('Settings'!$B$7&lt;&gt;"OK","CHECK SETTINGS",IF(OR(A104="",COUNTIFS($A$2:$A$1001,A104)&lt;&gt;1,COUNTIFS('Employees'!$A$2:$A$101,B104,'Employees'!$I$2:$I$101,"OK")&lt;&gt;1,COUNTIFS('Settings'!$H$11:$H$13,D104)&lt;&gt;1),"CHECK ID / TYPE",IF(OR(NOT(ISNUMBER(E104)),NOT(ISNUMBER(F104)),NOT(ISNUMBER(G104))),"CHECK DATES / FRACTION",IF(OR(E104&lt;MAX('Settings'!$B$2,VLOOKUP(B104,'Employees'!$A$2:$H$101,3,FALSE)),F104&gt;'Settings'!$B$5,F104&lt;E104,NOT(OR(G104=1,AND(G104=0.5,E104=F104))),NOT(OR(J104="Pending",J104="Approved",J104="Denied",J104="Canceled"))),"CHECK DATES / FRACTION / STATUS",IF(AND(OR(J104="Approved",J104="Denied"),OR(K104="",NOT(ISNUMBER(L104)))),"ADD DECISION RECORD",IF(AND(OR(J104="Approved",J104="Pending"),COUNTIFS($B$2:$B$1001,B104,$E$2:$E$1001,"&lt;="&amp;F104,$F$2:$F$1001,"&gt;="&amp;E104,$J$2:$J$1001,"&lt;&gt;Denied",$J$2:$J$1001,"&lt;&gt;Canceled")&gt;1),"OVERLAPPING ACTIVE REQUESTS",IF(NETWORKDAYS(E104,F104,'Holidays'!$A$2:$A$51)=0,"NO WORKDAYS","OK"))))))))</f>
        <v/>
      </c>
    </row>
    <row r="105">
      <c r="A105" s="11" t="n"/>
      <c r="B105" s="11" t="n"/>
      <c r="C105" s="8">
        <f>IF($P105="","",IF($P105&lt;&gt;"OK",NA(),VLOOKUP(B105,'Employees'!$A$2:$I$101,2,FALSE)))</f>
        <v/>
      </c>
      <c r="D105" s="2" t="n"/>
      <c r="E105" s="4" t="n"/>
      <c r="F105" s="4" t="n"/>
      <c r="G105" s="12" t="n"/>
      <c r="H105" s="13">
        <f>IF($P105="","",IF($P105&lt;&gt;"OK",NA(),NETWORKDAYS(E105,F105,'Holidays'!$A$2:$A$51)*G105))</f>
        <v/>
      </c>
      <c r="I105" s="13">
        <f>IF($P105="","",IF($P105&lt;&gt;"OK",NA(),H105*'Settings'!$B$4*VLOOKUP(B105,'Employees'!$A$2:$I$101,5,FALSE)))</f>
        <v/>
      </c>
      <c r="J105" s="2" t="n"/>
      <c r="K105" s="2" t="n"/>
      <c r="L105" s="4" t="n"/>
      <c r="M105" s="2" t="n"/>
      <c r="N105" s="13">
        <f>IF($P105="","",IF($P105&lt;&gt;"OK",NA(),IF(J105="Approved",IF(E105&gt;'Settings'!$B$3,0,NETWORKDAYS(E105,MIN(F105,'Settings'!$B$3),'Holidays'!$A$2:$A$51)*G105*'Settings'!$B$4*VLOOKUP(B105,'Employees'!$A$2:$I$101,5,FALSE)),0)))</f>
        <v/>
      </c>
      <c r="O105" s="13">
        <f>IF($P105="","",IF($P105&lt;&gt;"OK",NA(),IF(J105="Approved",I105-N105,0)))</f>
        <v/>
      </c>
      <c r="P105" s="8">
        <f>IF(COUNTA(A105:B105,D105:G105,J105:M105)=0,"",IF('Settings'!$B$7&lt;&gt;"OK","CHECK SETTINGS",IF(OR(A105="",COUNTIFS($A$2:$A$1001,A105)&lt;&gt;1,COUNTIFS('Employees'!$A$2:$A$101,B105,'Employees'!$I$2:$I$101,"OK")&lt;&gt;1,COUNTIFS('Settings'!$H$11:$H$13,D105)&lt;&gt;1),"CHECK ID / TYPE",IF(OR(NOT(ISNUMBER(E105)),NOT(ISNUMBER(F105)),NOT(ISNUMBER(G105))),"CHECK DATES / FRACTION",IF(OR(E105&lt;MAX('Settings'!$B$2,VLOOKUP(B105,'Employees'!$A$2:$H$101,3,FALSE)),F105&gt;'Settings'!$B$5,F105&lt;E105,NOT(OR(G105=1,AND(G105=0.5,E105=F105))),NOT(OR(J105="Pending",J105="Approved",J105="Denied",J105="Canceled"))),"CHECK DATES / FRACTION / STATUS",IF(AND(OR(J105="Approved",J105="Denied"),OR(K105="",NOT(ISNUMBER(L105)))),"ADD DECISION RECORD",IF(AND(OR(J105="Approved",J105="Pending"),COUNTIFS($B$2:$B$1001,B105,$E$2:$E$1001,"&lt;="&amp;F105,$F$2:$F$1001,"&gt;="&amp;E105,$J$2:$J$1001,"&lt;&gt;Denied",$J$2:$J$1001,"&lt;&gt;Canceled")&gt;1),"OVERLAPPING ACTIVE REQUESTS",IF(NETWORKDAYS(E105,F105,'Holidays'!$A$2:$A$51)=0,"NO WORKDAYS","OK"))))))))</f>
        <v/>
      </c>
    </row>
    <row r="106">
      <c r="A106" s="11" t="n"/>
      <c r="B106" s="11" t="n"/>
      <c r="C106" s="8">
        <f>IF($P106="","",IF($P106&lt;&gt;"OK",NA(),VLOOKUP(B106,'Employees'!$A$2:$I$101,2,FALSE)))</f>
        <v/>
      </c>
      <c r="D106" s="2" t="n"/>
      <c r="E106" s="4" t="n"/>
      <c r="F106" s="4" t="n"/>
      <c r="G106" s="12" t="n"/>
      <c r="H106" s="13">
        <f>IF($P106="","",IF($P106&lt;&gt;"OK",NA(),NETWORKDAYS(E106,F106,'Holidays'!$A$2:$A$51)*G106))</f>
        <v/>
      </c>
      <c r="I106" s="13">
        <f>IF($P106="","",IF($P106&lt;&gt;"OK",NA(),H106*'Settings'!$B$4*VLOOKUP(B106,'Employees'!$A$2:$I$101,5,FALSE)))</f>
        <v/>
      </c>
      <c r="J106" s="2" t="n"/>
      <c r="K106" s="2" t="n"/>
      <c r="L106" s="4" t="n"/>
      <c r="M106" s="2" t="n"/>
      <c r="N106" s="13">
        <f>IF($P106="","",IF($P106&lt;&gt;"OK",NA(),IF(J106="Approved",IF(E106&gt;'Settings'!$B$3,0,NETWORKDAYS(E106,MIN(F106,'Settings'!$B$3),'Holidays'!$A$2:$A$51)*G106*'Settings'!$B$4*VLOOKUP(B106,'Employees'!$A$2:$I$101,5,FALSE)),0)))</f>
        <v/>
      </c>
      <c r="O106" s="13">
        <f>IF($P106="","",IF($P106&lt;&gt;"OK",NA(),IF(J106="Approved",I106-N106,0)))</f>
        <v/>
      </c>
      <c r="P106" s="8">
        <f>IF(COUNTA(A106:B106,D106:G106,J106:M106)=0,"",IF('Settings'!$B$7&lt;&gt;"OK","CHECK SETTINGS",IF(OR(A106="",COUNTIFS($A$2:$A$1001,A106)&lt;&gt;1,COUNTIFS('Employees'!$A$2:$A$101,B106,'Employees'!$I$2:$I$101,"OK")&lt;&gt;1,COUNTIFS('Settings'!$H$11:$H$13,D106)&lt;&gt;1),"CHECK ID / TYPE",IF(OR(NOT(ISNUMBER(E106)),NOT(ISNUMBER(F106)),NOT(ISNUMBER(G106))),"CHECK DATES / FRACTION",IF(OR(E106&lt;MAX('Settings'!$B$2,VLOOKUP(B106,'Employees'!$A$2:$H$101,3,FALSE)),F106&gt;'Settings'!$B$5,F106&lt;E106,NOT(OR(G106=1,AND(G106=0.5,E106=F106))),NOT(OR(J106="Pending",J106="Approved",J106="Denied",J106="Canceled"))),"CHECK DATES / FRACTION / STATUS",IF(AND(OR(J106="Approved",J106="Denied"),OR(K106="",NOT(ISNUMBER(L106)))),"ADD DECISION RECORD",IF(AND(OR(J106="Approved",J106="Pending"),COUNTIFS($B$2:$B$1001,B106,$E$2:$E$1001,"&lt;="&amp;F106,$F$2:$F$1001,"&gt;="&amp;E106,$J$2:$J$1001,"&lt;&gt;Denied",$J$2:$J$1001,"&lt;&gt;Canceled")&gt;1),"OVERLAPPING ACTIVE REQUESTS",IF(NETWORKDAYS(E106,F106,'Holidays'!$A$2:$A$51)=0,"NO WORKDAYS","OK"))))))))</f>
        <v/>
      </c>
    </row>
    <row r="107">
      <c r="A107" s="11" t="n"/>
      <c r="B107" s="11" t="n"/>
      <c r="C107" s="8">
        <f>IF($P107="","",IF($P107&lt;&gt;"OK",NA(),VLOOKUP(B107,'Employees'!$A$2:$I$101,2,FALSE)))</f>
        <v/>
      </c>
      <c r="D107" s="2" t="n"/>
      <c r="E107" s="4" t="n"/>
      <c r="F107" s="4" t="n"/>
      <c r="G107" s="12" t="n"/>
      <c r="H107" s="13">
        <f>IF($P107="","",IF($P107&lt;&gt;"OK",NA(),NETWORKDAYS(E107,F107,'Holidays'!$A$2:$A$51)*G107))</f>
        <v/>
      </c>
      <c r="I107" s="13">
        <f>IF($P107="","",IF($P107&lt;&gt;"OK",NA(),H107*'Settings'!$B$4*VLOOKUP(B107,'Employees'!$A$2:$I$101,5,FALSE)))</f>
        <v/>
      </c>
      <c r="J107" s="2" t="n"/>
      <c r="K107" s="2" t="n"/>
      <c r="L107" s="4" t="n"/>
      <c r="M107" s="2" t="n"/>
      <c r="N107" s="13">
        <f>IF($P107="","",IF($P107&lt;&gt;"OK",NA(),IF(J107="Approved",IF(E107&gt;'Settings'!$B$3,0,NETWORKDAYS(E107,MIN(F107,'Settings'!$B$3),'Holidays'!$A$2:$A$51)*G107*'Settings'!$B$4*VLOOKUP(B107,'Employees'!$A$2:$I$101,5,FALSE)),0)))</f>
        <v/>
      </c>
      <c r="O107" s="13">
        <f>IF($P107="","",IF($P107&lt;&gt;"OK",NA(),IF(J107="Approved",I107-N107,0)))</f>
        <v/>
      </c>
      <c r="P107" s="8">
        <f>IF(COUNTA(A107:B107,D107:G107,J107:M107)=0,"",IF('Settings'!$B$7&lt;&gt;"OK","CHECK SETTINGS",IF(OR(A107="",COUNTIFS($A$2:$A$1001,A107)&lt;&gt;1,COUNTIFS('Employees'!$A$2:$A$101,B107,'Employees'!$I$2:$I$101,"OK")&lt;&gt;1,COUNTIFS('Settings'!$H$11:$H$13,D107)&lt;&gt;1),"CHECK ID / TYPE",IF(OR(NOT(ISNUMBER(E107)),NOT(ISNUMBER(F107)),NOT(ISNUMBER(G107))),"CHECK DATES / FRACTION",IF(OR(E107&lt;MAX('Settings'!$B$2,VLOOKUP(B107,'Employees'!$A$2:$H$101,3,FALSE)),F107&gt;'Settings'!$B$5,F107&lt;E107,NOT(OR(G107=1,AND(G107=0.5,E107=F107))),NOT(OR(J107="Pending",J107="Approved",J107="Denied",J107="Canceled"))),"CHECK DATES / FRACTION / STATUS",IF(AND(OR(J107="Approved",J107="Denied"),OR(K107="",NOT(ISNUMBER(L107)))),"ADD DECISION RECORD",IF(AND(OR(J107="Approved",J107="Pending"),COUNTIFS($B$2:$B$1001,B107,$E$2:$E$1001,"&lt;="&amp;F107,$F$2:$F$1001,"&gt;="&amp;E107,$J$2:$J$1001,"&lt;&gt;Denied",$J$2:$J$1001,"&lt;&gt;Canceled")&gt;1),"OVERLAPPING ACTIVE REQUESTS",IF(NETWORKDAYS(E107,F107,'Holidays'!$A$2:$A$51)=0,"NO WORKDAYS","OK"))))))))</f>
        <v/>
      </c>
    </row>
    <row r="108">
      <c r="A108" s="11" t="n"/>
      <c r="B108" s="11" t="n"/>
      <c r="C108" s="8">
        <f>IF($P108="","",IF($P108&lt;&gt;"OK",NA(),VLOOKUP(B108,'Employees'!$A$2:$I$101,2,FALSE)))</f>
        <v/>
      </c>
      <c r="D108" s="2" t="n"/>
      <c r="E108" s="4" t="n"/>
      <c r="F108" s="4" t="n"/>
      <c r="G108" s="12" t="n"/>
      <c r="H108" s="13">
        <f>IF($P108="","",IF($P108&lt;&gt;"OK",NA(),NETWORKDAYS(E108,F108,'Holidays'!$A$2:$A$51)*G108))</f>
        <v/>
      </c>
      <c r="I108" s="13">
        <f>IF($P108="","",IF($P108&lt;&gt;"OK",NA(),H108*'Settings'!$B$4*VLOOKUP(B108,'Employees'!$A$2:$I$101,5,FALSE)))</f>
        <v/>
      </c>
      <c r="J108" s="2" t="n"/>
      <c r="K108" s="2" t="n"/>
      <c r="L108" s="4" t="n"/>
      <c r="M108" s="2" t="n"/>
      <c r="N108" s="13">
        <f>IF($P108="","",IF($P108&lt;&gt;"OK",NA(),IF(J108="Approved",IF(E108&gt;'Settings'!$B$3,0,NETWORKDAYS(E108,MIN(F108,'Settings'!$B$3),'Holidays'!$A$2:$A$51)*G108*'Settings'!$B$4*VLOOKUP(B108,'Employees'!$A$2:$I$101,5,FALSE)),0)))</f>
        <v/>
      </c>
      <c r="O108" s="13">
        <f>IF($P108="","",IF($P108&lt;&gt;"OK",NA(),IF(J108="Approved",I108-N108,0)))</f>
        <v/>
      </c>
      <c r="P108" s="8">
        <f>IF(COUNTA(A108:B108,D108:G108,J108:M108)=0,"",IF('Settings'!$B$7&lt;&gt;"OK","CHECK SETTINGS",IF(OR(A108="",COUNTIFS($A$2:$A$1001,A108)&lt;&gt;1,COUNTIFS('Employees'!$A$2:$A$101,B108,'Employees'!$I$2:$I$101,"OK")&lt;&gt;1,COUNTIFS('Settings'!$H$11:$H$13,D108)&lt;&gt;1),"CHECK ID / TYPE",IF(OR(NOT(ISNUMBER(E108)),NOT(ISNUMBER(F108)),NOT(ISNUMBER(G108))),"CHECK DATES / FRACTION",IF(OR(E108&lt;MAX('Settings'!$B$2,VLOOKUP(B108,'Employees'!$A$2:$H$101,3,FALSE)),F108&gt;'Settings'!$B$5,F108&lt;E108,NOT(OR(G108=1,AND(G108=0.5,E108=F108))),NOT(OR(J108="Pending",J108="Approved",J108="Denied",J108="Canceled"))),"CHECK DATES / FRACTION / STATUS",IF(AND(OR(J108="Approved",J108="Denied"),OR(K108="",NOT(ISNUMBER(L108)))),"ADD DECISION RECORD",IF(AND(OR(J108="Approved",J108="Pending"),COUNTIFS($B$2:$B$1001,B108,$E$2:$E$1001,"&lt;="&amp;F108,$F$2:$F$1001,"&gt;="&amp;E108,$J$2:$J$1001,"&lt;&gt;Denied",$J$2:$J$1001,"&lt;&gt;Canceled")&gt;1),"OVERLAPPING ACTIVE REQUESTS",IF(NETWORKDAYS(E108,F108,'Holidays'!$A$2:$A$51)=0,"NO WORKDAYS","OK"))))))))</f>
        <v/>
      </c>
    </row>
    <row r="109">
      <c r="A109" s="11" t="n"/>
      <c r="B109" s="11" t="n"/>
      <c r="C109" s="8">
        <f>IF($P109="","",IF($P109&lt;&gt;"OK",NA(),VLOOKUP(B109,'Employees'!$A$2:$I$101,2,FALSE)))</f>
        <v/>
      </c>
      <c r="D109" s="2" t="n"/>
      <c r="E109" s="4" t="n"/>
      <c r="F109" s="4" t="n"/>
      <c r="G109" s="12" t="n"/>
      <c r="H109" s="13">
        <f>IF($P109="","",IF($P109&lt;&gt;"OK",NA(),NETWORKDAYS(E109,F109,'Holidays'!$A$2:$A$51)*G109))</f>
        <v/>
      </c>
      <c r="I109" s="13">
        <f>IF($P109="","",IF($P109&lt;&gt;"OK",NA(),H109*'Settings'!$B$4*VLOOKUP(B109,'Employees'!$A$2:$I$101,5,FALSE)))</f>
        <v/>
      </c>
      <c r="J109" s="2" t="n"/>
      <c r="K109" s="2" t="n"/>
      <c r="L109" s="4" t="n"/>
      <c r="M109" s="2" t="n"/>
      <c r="N109" s="13">
        <f>IF($P109="","",IF($P109&lt;&gt;"OK",NA(),IF(J109="Approved",IF(E109&gt;'Settings'!$B$3,0,NETWORKDAYS(E109,MIN(F109,'Settings'!$B$3),'Holidays'!$A$2:$A$51)*G109*'Settings'!$B$4*VLOOKUP(B109,'Employees'!$A$2:$I$101,5,FALSE)),0)))</f>
        <v/>
      </c>
      <c r="O109" s="13">
        <f>IF($P109="","",IF($P109&lt;&gt;"OK",NA(),IF(J109="Approved",I109-N109,0)))</f>
        <v/>
      </c>
      <c r="P109" s="8">
        <f>IF(COUNTA(A109:B109,D109:G109,J109:M109)=0,"",IF('Settings'!$B$7&lt;&gt;"OK","CHECK SETTINGS",IF(OR(A109="",COUNTIFS($A$2:$A$1001,A109)&lt;&gt;1,COUNTIFS('Employees'!$A$2:$A$101,B109,'Employees'!$I$2:$I$101,"OK")&lt;&gt;1,COUNTIFS('Settings'!$H$11:$H$13,D109)&lt;&gt;1),"CHECK ID / TYPE",IF(OR(NOT(ISNUMBER(E109)),NOT(ISNUMBER(F109)),NOT(ISNUMBER(G109))),"CHECK DATES / FRACTION",IF(OR(E109&lt;MAX('Settings'!$B$2,VLOOKUP(B109,'Employees'!$A$2:$H$101,3,FALSE)),F109&gt;'Settings'!$B$5,F109&lt;E109,NOT(OR(G109=1,AND(G109=0.5,E109=F109))),NOT(OR(J109="Pending",J109="Approved",J109="Denied",J109="Canceled"))),"CHECK DATES / FRACTION / STATUS",IF(AND(OR(J109="Approved",J109="Denied"),OR(K109="",NOT(ISNUMBER(L109)))),"ADD DECISION RECORD",IF(AND(OR(J109="Approved",J109="Pending"),COUNTIFS($B$2:$B$1001,B109,$E$2:$E$1001,"&lt;="&amp;F109,$F$2:$F$1001,"&gt;="&amp;E109,$J$2:$J$1001,"&lt;&gt;Denied",$J$2:$J$1001,"&lt;&gt;Canceled")&gt;1),"OVERLAPPING ACTIVE REQUESTS",IF(NETWORKDAYS(E109,F109,'Holidays'!$A$2:$A$51)=0,"NO WORKDAYS","OK"))))))))</f>
        <v/>
      </c>
    </row>
    <row r="110">
      <c r="A110" s="11" t="n"/>
      <c r="B110" s="11" t="n"/>
      <c r="C110" s="8">
        <f>IF($P110="","",IF($P110&lt;&gt;"OK",NA(),VLOOKUP(B110,'Employees'!$A$2:$I$101,2,FALSE)))</f>
        <v/>
      </c>
      <c r="D110" s="2" t="n"/>
      <c r="E110" s="4" t="n"/>
      <c r="F110" s="4" t="n"/>
      <c r="G110" s="12" t="n"/>
      <c r="H110" s="13">
        <f>IF($P110="","",IF($P110&lt;&gt;"OK",NA(),NETWORKDAYS(E110,F110,'Holidays'!$A$2:$A$51)*G110))</f>
        <v/>
      </c>
      <c r="I110" s="13">
        <f>IF($P110="","",IF($P110&lt;&gt;"OK",NA(),H110*'Settings'!$B$4*VLOOKUP(B110,'Employees'!$A$2:$I$101,5,FALSE)))</f>
        <v/>
      </c>
      <c r="J110" s="2" t="n"/>
      <c r="K110" s="2" t="n"/>
      <c r="L110" s="4" t="n"/>
      <c r="M110" s="2" t="n"/>
      <c r="N110" s="13">
        <f>IF($P110="","",IF($P110&lt;&gt;"OK",NA(),IF(J110="Approved",IF(E110&gt;'Settings'!$B$3,0,NETWORKDAYS(E110,MIN(F110,'Settings'!$B$3),'Holidays'!$A$2:$A$51)*G110*'Settings'!$B$4*VLOOKUP(B110,'Employees'!$A$2:$I$101,5,FALSE)),0)))</f>
        <v/>
      </c>
      <c r="O110" s="13">
        <f>IF($P110="","",IF($P110&lt;&gt;"OK",NA(),IF(J110="Approved",I110-N110,0)))</f>
        <v/>
      </c>
      <c r="P110" s="8">
        <f>IF(COUNTA(A110:B110,D110:G110,J110:M110)=0,"",IF('Settings'!$B$7&lt;&gt;"OK","CHECK SETTINGS",IF(OR(A110="",COUNTIFS($A$2:$A$1001,A110)&lt;&gt;1,COUNTIFS('Employees'!$A$2:$A$101,B110,'Employees'!$I$2:$I$101,"OK")&lt;&gt;1,COUNTIFS('Settings'!$H$11:$H$13,D110)&lt;&gt;1),"CHECK ID / TYPE",IF(OR(NOT(ISNUMBER(E110)),NOT(ISNUMBER(F110)),NOT(ISNUMBER(G110))),"CHECK DATES / FRACTION",IF(OR(E110&lt;MAX('Settings'!$B$2,VLOOKUP(B110,'Employees'!$A$2:$H$101,3,FALSE)),F110&gt;'Settings'!$B$5,F110&lt;E110,NOT(OR(G110=1,AND(G110=0.5,E110=F110))),NOT(OR(J110="Pending",J110="Approved",J110="Denied",J110="Canceled"))),"CHECK DATES / FRACTION / STATUS",IF(AND(OR(J110="Approved",J110="Denied"),OR(K110="",NOT(ISNUMBER(L110)))),"ADD DECISION RECORD",IF(AND(OR(J110="Approved",J110="Pending"),COUNTIFS($B$2:$B$1001,B110,$E$2:$E$1001,"&lt;="&amp;F110,$F$2:$F$1001,"&gt;="&amp;E110,$J$2:$J$1001,"&lt;&gt;Denied",$J$2:$J$1001,"&lt;&gt;Canceled")&gt;1),"OVERLAPPING ACTIVE REQUESTS",IF(NETWORKDAYS(E110,F110,'Holidays'!$A$2:$A$51)=0,"NO WORKDAYS","OK"))))))))</f>
        <v/>
      </c>
    </row>
    <row r="111">
      <c r="A111" s="11" t="n"/>
      <c r="B111" s="11" t="n"/>
      <c r="C111" s="8">
        <f>IF($P111="","",IF($P111&lt;&gt;"OK",NA(),VLOOKUP(B111,'Employees'!$A$2:$I$101,2,FALSE)))</f>
        <v/>
      </c>
      <c r="D111" s="2" t="n"/>
      <c r="E111" s="4" t="n"/>
      <c r="F111" s="4" t="n"/>
      <c r="G111" s="12" t="n"/>
      <c r="H111" s="13">
        <f>IF($P111="","",IF($P111&lt;&gt;"OK",NA(),NETWORKDAYS(E111,F111,'Holidays'!$A$2:$A$51)*G111))</f>
        <v/>
      </c>
      <c r="I111" s="13">
        <f>IF($P111="","",IF($P111&lt;&gt;"OK",NA(),H111*'Settings'!$B$4*VLOOKUP(B111,'Employees'!$A$2:$I$101,5,FALSE)))</f>
        <v/>
      </c>
      <c r="J111" s="2" t="n"/>
      <c r="K111" s="2" t="n"/>
      <c r="L111" s="4" t="n"/>
      <c r="M111" s="2" t="n"/>
      <c r="N111" s="13">
        <f>IF($P111="","",IF($P111&lt;&gt;"OK",NA(),IF(J111="Approved",IF(E111&gt;'Settings'!$B$3,0,NETWORKDAYS(E111,MIN(F111,'Settings'!$B$3),'Holidays'!$A$2:$A$51)*G111*'Settings'!$B$4*VLOOKUP(B111,'Employees'!$A$2:$I$101,5,FALSE)),0)))</f>
        <v/>
      </c>
      <c r="O111" s="13">
        <f>IF($P111="","",IF($P111&lt;&gt;"OK",NA(),IF(J111="Approved",I111-N111,0)))</f>
        <v/>
      </c>
      <c r="P111" s="8">
        <f>IF(COUNTA(A111:B111,D111:G111,J111:M111)=0,"",IF('Settings'!$B$7&lt;&gt;"OK","CHECK SETTINGS",IF(OR(A111="",COUNTIFS($A$2:$A$1001,A111)&lt;&gt;1,COUNTIFS('Employees'!$A$2:$A$101,B111,'Employees'!$I$2:$I$101,"OK")&lt;&gt;1,COUNTIFS('Settings'!$H$11:$H$13,D111)&lt;&gt;1),"CHECK ID / TYPE",IF(OR(NOT(ISNUMBER(E111)),NOT(ISNUMBER(F111)),NOT(ISNUMBER(G111))),"CHECK DATES / FRACTION",IF(OR(E111&lt;MAX('Settings'!$B$2,VLOOKUP(B111,'Employees'!$A$2:$H$101,3,FALSE)),F111&gt;'Settings'!$B$5,F111&lt;E111,NOT(OR(G111=1,AND(G111=0.5,E111=F111))),NOT(OR(J111="Pending",J111="Approved",J111="Denied",J111="Canceled"))),"CHECK DATES / FRACTION / STATUS",IF(AND(OR(J111="Approved",J111="Denied"),OR(K111="",NOT(ISNUMBER(L111)))),"ADD DECISION RECORD",IF(AND(OR(J111="Approved",J111="Pending"),COUNTIFS($B$2:$B$1001,B111,$E$2:$E$1001,"&lt;="&amp;F111,$F$2:$F$1001,"&gt;="&amp;E111,$J$2:$J$1001,"&lt;&gt;Denied",$J$2:$J$1001,"&lt;&gt;Canceled")&gt;1),"OVERLAPPING ACTIVE REQUESTS",IF(NETWORKDAYS(E111,F111,'Holidays'!$A$2:$A$51)=0,"NO WORKDAYS","OK"))))))))</f>
        <v/>
      </c>
    </row>
    <row r="112">
      <c r="A112" s="11" t="n"/>
      <c r="B112" s="11" t="n"/>
      <c r="C112" s="8">
        <f>IF($P112="","",IF($P112&lt;&gt;"OK",NA(),VLOOKUP(B112,'Employees'!$A$2:$I$101,2,FALSE)))</f>
        <v/>
      </c>
      <c r="D112" s="2" t="n"/>
      <c r="E112" s="4" t="n"/>
      <c r="F112" s="4" t="n"/>
      <c r="G112" s="12" t="n"/>
      <c r="H112" s="13">
        <f>IF($P112="","",IF($P112&lt;&gt;"OK",NA(),NETWORKDAYS(E112,F112,'Holidays'!$A$2:$A$51)*G112))</f>
        <v/>
      </c>
      <c r="I112" s="13">
        <f>IF($P112="","",IF($P112&lt;&gt;"OK",NA(),H112*'Settings'!$B$4*VLOOKUP(B112,'Employees'!$A$2:$I$101,5,FALSE)))</f>
        <v/>
      </c>
      <c r="J112" s="2" t="n"/>
      <c r="K112" s="2" t="n"/>
      <c r="L112" s="4" t="n"/>
      <c r="M112" s="2" t="n"/>
      <c r="N112" s="13">
        <f>IF($P112="","",IF($P112&lt;&gt;"OK",NA(),IF(J112="Approved",IF(E112&gt;'Settings'!$B$3,0,NETWORKDAYS(E112,MIN(F112,'Settings'!$B$3),'Holidays'!$A$2:$A$51)*G112*'Settings'!$B$4*VLOOKUP(B112,'Employees'!$A$2:$I$101,5,FALSE)),0)))</f>
        <v/>
      </c>
      <c r="O112" s="13">
        <f>IF($P112="","",IF($P112&lt;&gt;"OK",NA(),IF(J112="Approved",I112-N112,0)))</f>
        <v/>
      </c>
      <c r="P112" s="8">
        <f>IF(COUNTA(A112:B112,D112:G112,J112:M112)=0,"",IF('Settings'!$B$7&lt;&gt;"OK","CHECK SETTINGS",IF(OR(A112="",COUNTIFS($A$2:$A$1001,A112)&lt;&gt;1,COUNTIFS('Employees'!$A$2:$A$101,B112,'Employees'!$I$2:$I$101,"OK")&lt;&gt;1,COUNTIFS('Settings'!$H$11:$H$13,D112)&lt;&gt;1),"CHECK ID / TYPE",IF(OR(NOT(ISNUMBER(E112)),NOT(ISNUMBER(F112)),NOT(ISNUMBER(G112))),"CHECK DATES / FRACTION",IF(OR(E112&lt;MAX('Settings'!$B$2,VLOOKUP(B112,'Employees'!$A$2:$H$101,3,FALSE)),F112&gt;'Settings'!$B$5,F112&lt;E112,NOT(OR(G112=1,AND(G112=0.5,E112=F112))),NOT(OR(J112="Pending",J112="Approved",J112="Denied",J112="Canceled"))),"CHECK DATES / FRACTION / STATUS",IF(AND(OR(J112="Approved",J112="Denied"),OR(K112="",NOT(ISNUMBER(L112)))),"ADD DECISION RECORD",IF(AND(OR(J112="Approved",J112="Pending"),COUNTIFS($B$2:$B$1001,B112,$E$2:$E$1001,"&lt;="&amp;F112,$F$2:$F$1001,"&gt;="&amp;E112,$J$2:$J$1001,"&lt;&gt;Denied",$J$2:$J$1001,"&lt;&gt;Canceled")&gt;1),"OVERLAPPING ACTIVE REQUESTS",IF(NETWORKDAYS(E112,F112,'Holidays'!$A$2:$A$51)=0,"NO WORKDAYS","OK"))))))))</f>
        <v/>
      </c>
    </row>
    <row r="113">
      <c r="A113" s="11" t="n"/>
      <c r="B113" s="11" t="n"/>
      <c r="C113" s="8">
        <f>IF($P113="","",IF($P113&lt;&gt;"OK",NA(),VLOOKUP(B113,'Employees'!$A$2:$I$101,2,FALSE)))</f>
        <v/>
      </c>
      <c r="D113" s="2" t="n"/>
      <c r="E113" s="4" t="n"/>
      <c r="F113" s="4" t="n"/>
      <c r="G113" s="12" t="n"/>
      <c r="H113" s="13">
        <f>IF($P113="","",IF($P113&lt;&gt;"OK",NA(),NETWORKDAYS(E113,F113,'Holidays'!$A$2:$A$51)*G113))</f>
        <v/>
      </c>
      <c r="I113" s="13">
        <f>IF($P113="","",IF($P113&lt;&gt;"OK",NA(),H113*'Settings'!$B$4*VLOOKUP(B113,'Employees'!$A$2:$I$101,5,FALSE)))</f>
        <v/>
      </c>
      <c r="J113" s="2" t="n"/>
      <c r="K113" s="2" t="n"/>
      <c r="L113" s="4" t="n"/>
      <c r="M113" s="2" t="n"/>
      <c r="N113" s="13">
        <f>IF($P113="","",IF($P113&lt;&gt;"OK",NA(),IF(J113="Approved",IF(E113&gt;'Settings'!$B$3,0,NETWORKDAYS(E113,MIN(F113,'Settings'!$B$3),'Holidays'!$A$2:$A$51)*G113*'Settings'!$B$4*VLOOKUP(B113,'Employees'!$A$2:$I$101,5,FALSE)),0)))</f>
        <v/>
      </c>
      <c r="O113" s="13">
        <f>IF($P113="","",IF($P113&lt;&gt;"OK",NA(),IF(J113="Approved",I113-N113,0)))</f>
        <v/>
      </c>
      <c r="P113" s="8">
        <f>IF(COUNTA(A113:B113,D113:G113,J113:M113)=0,"",IF('Settings'!$B$7&lt;&gt;"OK","CHECK SETTINGS",IF(OR(A113="",COUNTIFS($A$2:$A$1001,A113)&lt;&gt;1,COUNTIFS('Employees'!$A$2:$A$101,B113,'Employees'!$I$2:$I$101,"OK")&lt;&gt;1,COUNTIFS('Settings'!$H$11:$H$13,D113)&lt;&gt;1),"CHECK ID / TYPE",IF(OR(NOT(ISNUMBER(E113)),NOT(ISNUMBER(F113)),NOT(ISNUMBER(G113))),"CHECK DATES / FRACTION",IF(OR(E113&lt;MAX('Settings'!$B$2,VLOOKUP(B113,'Employees'!$A$2:$H$101,3,FALSE)),F113&gt;'Settings'!$B$5,F113&lt;E113,NOT(OR(G113=1,AND(G113=0.5,E113=F113))),NOT(OR(J113="Pending",J113="Approved",J113="Denied",J113="Canceled"))),"CHECK DATES / FRACTION / STATUS",IF(AND(OR(J113="Approved",J113="Denied"),OR(K113="",NOT(ISNUMBER(L113)))),"ADD DECISION RECORD",IF(AND(OR(J113="Approved",J113="Pending"),COUNTIFS($B$2:$B$1001,B113,$E$2:$E$1001,"&lt;="&amp;F113,$F$2:$F$1001,"&gt;="&amp;E113,$J$2:$J$1001,"&lt;&gt;Denied",$J$2:$J$1001,"&lt;&gt;Canceled")&gt;1),"OVERLAPPING ACTIVE REQUESTS",IF(NETWORKDAYS(E113,F113,'Holidays'!$A$2:$A$51)=0,"NO WORKDAYS","OK"))))))))</f>
        <v/>
      </c>
    </row>
    <row r="114">
      <c r="A114" s="11" t="n"/>
      <c r="B114" s="11" t="n"/>
      <c r="C114" s="8">
        <f>IF($P114="","",IF($P114&lt;&gt;"OK",NA(),VLOOKUP(B114,'Employees'!$A$2:$I$101,2,FALSE)))</f>
        <v/>
      </c>
      <c r="D114" s="2" t="n"/>
      <c r="E114" s="4" t="n"/>
      <c r="F114" s="4" t="n"/>
      <c r="G114" s="12" t="n"/>
      <c r="H114" s="13">
        <f>IF($P114="","",IF($P114&lt;&gt;"OK",NA(),NETWORKDAYS(E114,F114,'Holidays'!$A$2:$A$51)*G114))</f>
        <v/>
      </c>
      <c r="I114" s="13">
        <f>IF($P114="","",IF($P114&lt;&gt;"OK",NA(),H114*'Settings'!$B$4*VLOOKUP(B114,'Employees'!$A$2:$I$101,5,FALSE)))</f>
        <v/>
      </c>
      <c r="J114" s="2" t="n"/>
      <c r="K114" s="2" t="n"/>
      <c r="L114" s="4" t="n"/>
      <c r="M114" s="2" t="n"/>
      <c r="N114" s="13">
        <f>IF($P114="","",IF($P114&lt;&gt;"OK",NA(),IF(J114="Approved",IF(E114&gt;'Settings'!$B$3,0,NETWORKDAYS(E114,MIN(F114,'Settings'!$B$3),'Holidays'!$A$2:$A$51)*G114*'Settings'!$B$4*VLOOKUP(B114,'Employees'!$A$2:$I$101,5,FALSE)),0)))</f>
        <v/>
      </c>
      <c r="O114" s="13">
        <f>IF($P114="","",IF($P114&lt;&gt;"OK",NA(),IF(J114="Approved",I114-N114,0)))</f>
        <v/>
      </c>
      <c r="P114" s="8">
        <f>IF(COUNTA(A114:B114,D114:G114,J114:M114)=0,"",IF('Settings'!$B$7&lt;&gt;"OK","CHECK SETTINGS",IF(OR(A114="",COUNTIFS($A$2:$A$1001,A114)&lt;&gt;1,COUNTIFS('Employees'!$A$2:$A$101,B114,'Employees'!$I$2:$I$101,"OK")&lt;&gt;1,COUNTIFS('Settings'!$H$11:$H$13,D114)&lt;&gt;1),"CHECK ID / TYPE",IF(OR(NOT(ISNUMBER(E114)),NOT(ISNUMBER(F114)),NOT(ISNUMBER(G114))),"CHECK DATES / FRACTION",IF(OR(E114&lt;MAX('Settings'!$B$2,VLOOKUP(B114,'Employees'!$A$2:$H$101,3,FALSE)),F114&gt;'Settings'!$B$5,F114&lt;E114,NOT(OR(G114=1,AND(G114=0.5,E114=F114))),NOT(OR(J114="Pending",J114="Approved",J114="Denied",J114="Canceled"))),"CHECK DATES / FRACTION / STATUS",IF(AND(OR(J114="Approved",J114="Denied"),OR(K114="",NOT(ISNUMBER(L114)))),"ADD DECISION RECORD",IF(AND(OR(J114="Approved",J114="Pending"),COUNTIFS($B$2:$B$1001,B114,$E$2:$E$1001,"&lt;="&amp;F114,$F$2:$F$1001,"&gt;="&amp;E114,$J$2:$J$1001,"&lt;&gt;Denied",$J$2:$J$1001,"&lt;&gt;Canceled")&gt;1),"OVERLAPPING ACTIVE REQUESTS",IF(NETWORKDAYS(E114,F114,'Holidays'!$A$2:$A$51)=0,"NO WORKDAYS","OK"))))))))</f>
        <v/>
      </c>
    </row>
    <row r="115">
      <c r="A115" s="11" t="n"/>
      <c r="B115" s="11" t="n"/>
      <c r="C115" s="8">
        <f>IF($P115="","",IF($P115&lt;&gt;"OK",NA(),VLOOKUP(B115,'Employees'!$A$2:$I$101,2,FALSE)))</f>
        <v/>
      </c>
      <c r="D115" s="2" t="n"/>
      <c r="E115" s="4" t="n"/>
      <c r="F115" s="4" t="n"/>
      <c r="G115" s="12" t="n"/>
      <c r="H115" s="13">
        <f>IF($P115="","",IF($P115&lt;&gt;"OK",NA(),NETWORKDAYS(E115,F115,'Holidays'!$A$2:$A$51)*G115))</f>
        <v/>
      </c>
      <c r="I115" s="13">
        <f>IF($P115="","",IF($P115&lt;&gt;"OK",NA(),H115*'Settings'!$B$4*VLOOKUP(B115,'Employees'!$A$2:$I$101,5,FALSE)))</f>
        <v/>
      </c>
      <c r="J115" s="2" t="n"/>
      <c r="K115" s="2" t="n"/>
      <c r="L115" s="4" t="n"/>
      <c r="M115" s="2" t="n"/>
      <c r="N115" s="13">
        <f>IF($P115="","",IF($P115&lt;&gt;"OK",NA(),IF(J115="Approved",IF(E115&gt;'Settings'!$B$3,0,NETWORKDAYS(E115,MIN(F115,'Settings'!$B$3),'Holidays'!$A$2:$A$51)*G115*'Settings'!$B$4*VLOOKUP(B115,'Employees'!$A$2:$I$101,5,FALSE)),0)))</f>
        <v/>
      </c>
      <c r="O115" s="13">
        <f>IF($P115="","",IF($P115&lt;&gt;"OK",NA(),IF(J115="Approved",I115-N115,0)))</f>
        <v/>
      </c>
      <c r="P115" s="8">
        <f>IF(COUNTA(A115:B115,D115:G115,J115:M115)=0,"",IF('Settings'!$B$7&lt;&gt;"OK","CHECK SETTINGS",IF(OR(A115="",COUNTIFS($A$2:$A$1001,A115)&lt;&gt;1,COUNTIFS('Employees'!$A$2:$A$101,B115,'Employees'!$I$2:$I$101,"OK")&lt;&gt;1,COUNTIFS('Settings'!$H$11:$H$13,D115)&lt;&gt;1),"CHECK ID / TYPE",IF(OR(NOT(ISNUMBER(E115)),NOT(ISNUMBER(F115)),NOT(ISNUMBER(G115))),"CHECK DATES / FRACTION",IF(OR(E115&lt;MAX('Settings'!$B$2,VLOOKUP(B115,'Employees'!$A$2:$H$101,3,FALSE)),F115&gt;'Settings'!$B$5,F115&lt;E115,NOT(OR(G115=1,AND(G115=0.5,E115=F115))),NOT(OR(J115="Pending",J115="Approved",J115="Denied",J115="Canceled"))),"CHECK DATES / FRACTION / STATUS",IF(AND(OR(J115="Approved",J115="Denied"),OR(K115="",NOT(ISNUMBER(L115)))),"ADD DECISION RECORD",IF(AND(OR(J115="Approved",J115="Pending"),COUNTIFS($B$2:$B$1001,B115,$E$2:$E$1001,"&lt;="&amp;F115,$F$2:$F$1001,"&gt;="&amp;E115,$J$2:$J$1001,"&lt;&gt;Denied",$J$2:$J$1001,"&lt;&gt;Canceled")&gt;1),"OVERLAPPING ACTIVE REQUESTS",IF(NETWORKDAYS(E115,F115,'Holidays'!$A$2:$A$51)=0,"NO WORKDAYS","OK"))))))))</f>
        <v/>
      </c>
    </row>
    <row r="116">
      <c r="A116" s="11" t="n"/>
      <c r="B116" s="11" t="n"/>
      <c r="C116" s="8">
        <f>IF($P116="","",IF($P116&lt;&gt;"OK",NA(),VLOOKUP(B116,'Employees'!$A$2:$I$101,2,FALSE)))</f>
        <v/>
      </c>
      <c r="D116" s="2" t="n"/>
      <c r="E116" s="4" t="n"/>
      <c r="F116" s="4" t="n"/>
      <c r="G116" s="12" t="n"/>
      <c r="H116" s="13">
        <f>IF($P116="","",IF($P116&lt;&gt;"OK",NA(),NETWORKDAYS(E116,F116,'Holidays'!$A$2:$A$51)*G116))</f>
        <v/>
      </c>
      <c r="I116" s="13">
        <f>IF($P116="","",IF($P116&lt;&gt;"OK",NA(),H116*'Settings'!$B$4*VLOOKUP(B116,'Employees'!$A$2:$I$101,5,FALSE)))</f>
        <v/>
      </c>
      <c r="J116" s="2" t="n"/>
      <c r="K116" s="2" t="n"/>
      <c r="L116" s="4" t="n"/>
      <c r="M116" s="2" t="n"/>
      <c r="N116" s="13">
        <f>IF($P116="","",IF($P116&lt;&gt;"OK",NA(),IF(J116="Approved",IF(E116&gt;'Settings'!$B$3,0,NETWORKDAYS(E116,MIN(F116,'Settings'!$B$3),'Holidays'!$A$2:$A$51)*G116*'Settings'!$B$4*VLOOKUP(B116,'Employees'!$A$2:$I$101,5,FALSE)),0)))</f>
        <v/>
      </c>
      <c r="O116" s="13">
        <f>IF($P116="","",IF($P116&lt;&gt;"OK",NA(),IF(J116="Approved",I116-N116,0)))</f>
        <v/>
      </c>
      <c r="P116" s="8">
        <f>IF(COUNTA(A116:B116,D116:G116,J116:M116)=0,"",IF('Settings'!$B$7&lt;&gt;"OK","CHECK SETTINGS",IF(OR(A116="",COUNTIFS($A$2:$A$1001,A116)&lt;&gt;1,COUNTIFS('Employees'!$A$2:$A$101,B116,'Employees'!$I$2:$I$101,"OK")&lt;&gt;1,COUNTIFS('Settings'!$H$11:$H$13,D116)&lt;&gt;1),"CHECK ID / TYPE",IF(OR(NOT(ISNUMBER(E116)),NOT(ISNUMBER(F116)),NOT(ISNUMBER(G116))),"CHECK DATES / FRACTION",IF(OR(E116&lt;MAX('Settings'!$B$2,VLOOKUP(B116,'Employees'!$A$2:$H$101,3,FALSE)),F116&gt;'Settings'!$B$5,F116&lt;E116,NOT(OR(G116=1,AND(G116=0.5,E116=F116))),NOT(OR(J116="Pending",J116="Approved",J116="Denied",J116="Canceled"))),"CHECK DATES / FRACTION / STATUS",IF(AND(OR(J116="Approved",J116="Denied"),OR(K116="",NOT(ISNUMBER(L116)))),"ADD DECISION RECORD",IF(AND(OR(J116="Approved",J116="Pending"),COUNTIFS($B$2:$B$1001,B116,$E$2:$E$1001,"&lt;="&amp;F116,$F$2:$F$1001,"&gt;="&amp;E116,$J$2:$J$1001,"&lt;&gt;Denied",$J$2:$J$1001,"&lt;&gt;Canceled")&gt;1),"OVERLAPPING ACTIVE REQUESTS",IF(NETWORKDAYS(E116,F116,'Holidays'!$A$2:$A$51)=0,"NO WORKDAYS","OK"))))))))</f>
        <v/>
      </c>
    </row>
    <row r="117">
      <c r="A117" s="11" t="n"/>
      <c r="B117" s="11" t="n"/>
      <c r="C117" s="8">
        <f>IF($P117="","",IF($P117&lt;&gt;"OK",NA(),VLOOKUP(B117,'Employees'!$A$2:$I$101,2,FALSE)))</f>
        <v/>
      </c>
      <c r="D117" s="2" t="n"/>
      <c r="E117" s="4" t="n"/>
      <c r="F117" s="4" t="n"/>
      <c r="G117" s="12" t="n"/>
      <c r="H117" s="13">
        <f>IF($P117="","",IF($P117&lt;&gt;"OK",NA(),NETWORKDAYS(E117,F117,'Holidays'!$A$2:$A$51)*G117))</f>
        <v/>
      </c>
      <c r="I117" s="13">
        <f>IF($P117="","",IF($P117&lt;&gt;"OK",NA(),H117*'Settings'!$B$4*VLOOKUP(B117,'Employees'!$A$2:$I$101,5,FALSE)))</f>
        <v/>
      </c>
      <c r="J117" s="2" t="n"/>
      <c r="K117" s="2" t="n"/>
      <c r="L117" s="4" t="n"/>
      <c r="M117" s="2" t="n"/>
      <c r="N117" s="13">
        <f>IF($P117="","",IF($P117&lt;&gt;"OK",NA(),IF(J117="Approved",IF(E117&gt;'Settings'!$B$3,0,NETWORKDAYS(E117,MIN(F117,'Settings'!$B$3),'Holidays'!$A$2:$A$51)*G117*'Settings'!$B$4*VLOOKUP(B117,'Employees'!$A$2:$I$101,5,FALSE)),0)))</f>
        <v/>
      </c>
      <c r="O117" s="13">
        <f>IF($P117="","",IF($P117&lt;&gt;"OK",NA(),IF(J117="Approved",I117-N117,0)))</f>
        <v/>
      </c>
      <c r="P117" s="8">
        <f>IF(COUNTA(A117:B117,D117:G117,J117:M117)=0,"",IF('Settings'!$B$7&lt;&gt;"OK","CHECK SETTINGS",IF(OR(A117="",COUNTIFS($A$2:$A$1001,A117)&lt;&gt;1,COUNTIFS('Employees'!$A$2:$A$101,B117,'Employees'!$I$2:$I$101,"OK")&lt;&gt;1,COUNTIFS('Settings'!$H$11:$H$13,D117)&lt;&gt;1),"CHECK ID / TYPE",IF(OR(NOT(ISNUMBER(E117)),NOT(ISNUMBER(F117)),NOT(ISNUMBER(G117))),"CHECK DATES / FRACTION",IF(OR(E117&lt;MAX('Settings'!$B$2,VLOOKUP(B117,'Employees'!$A$2:$H$101,3,FALSE)),F117&gt;'Settings'!$B$5,F117&lt;E117,NOT(OR(G117=1,AND(G117=0.5,E117=F117))),NOT(OR(J117="Pending",J117="Approved",J117="Denied",J117="Canceled"))),"CHECK DATES / FRACTION / STATUS",IF(AND(OR(J117="Approved",J117="Denied"),OR(K117="",NOT(ISNUMBER(L117)))),"ADD DECISION RECORD",IF(AND(OR(J117="Approved",J117="Pending"),COUNTIFS($B$2:$B$1001,B117,$E$2:$E$1001,"&lt;="&amp;F117,$F$2:$F$1001,"&gt;="&amp;E117,$J$2:$J$1001,"&lt;&gt;Denied",$J$2:$J$1001,"&lt;&gt;Canceled")&gt;1),"OVERLAPPING ACTIVE REQUESTS",IF(NETWORKDAYS(E117,F117,'Holidays'!$A$2:$A$51)=0,"NO WORKDAYS","OK"))))))))</f>
        <v/>
      </c>
    </row>
    <row r="118">
      <c r="A118" s="11" t="n"/>
      <c r="B118" s="11" t="n"/>
      <c r="C118" s="8">
        <f>IF($P118="","",IF($P118&lt;&gt;"OK",NA(),VLOOKUP(B118,'Employees'!$A$2:$I$101,2,FALSE)))</f>
        <v/>
      </c>
      <c r="D118" s="2" t="n"/>
      <c r="E118" s="4" t="n"/>
      <c r="F118" s="4" t="n"/>
      <c r="G118" s="12" t="n"/>
      <c r="H118" s="13">
        <f>IF($P118="","",IF($P118&lt;&gt;"OK",NA(),NETWORKDAYS(E118,F118,'Holidays'!$A$2:$A$51)*G118))</f>
        <v/>
      </c>
      <c r="I118" s="13">
        <f>IF($P118="","",IF($P118&lt;&gt;"OK",NA(),H118*'Settings'!$B$4*VLOOKUP(B118,'Employees'!$A$2:$I$101,5,FALSE)))</f>
        <v/>
      </c>
      <c r="J118" s="2" t="n"/>
      <c r="K118" s="2" t="n"/>
      <c r="L118" s="4" t="n"/>
      <c r="M118" s="2" t="n"/>
      <c r="N118" s="13">
        <f>IF($P118="","",IF($P118&lt;&gt;"OK",NA(),IF(J118="Approved",IF(E118&gt;'Settings'!$B$3,0,NETWORKDAYS(E118,MIN(F118,'Settings'!$B$3),'Holidays'!$A$2:$A$51)*G118*'Settings'!$B$4*VLOOKUP(B118,'Employees'!$A$2:$I$101,5,FALSE)),0)))</f>
        <v/>
      </c>
      <c r="O118" s="13">
        <f>IF($P118="","",IF($P118&lt;&gt;"OK",NA(),IF(J118="Approved",I118-N118,0)))</f>
        <v/>
      </c>
      <c r="P118" s="8">
        <f>IF(COUNTA(A118:B118,D118:G118,J118:M118)=0,"",IF('Settings'!$B$7&lt;&gt;"OK","CHECK SETTINGS",IF(OR(A118="",COUNTIFS($A$2:$A$1001,A118)&lt;&gt;1,COUNTIFS('Employees'!$A$2:$A$101,B118,'Employees'!$I$2:$I$101,"OK")&lt;&gt;1,COUNTIFS('Settings'!$H$11:$H$13,D118)&lt;&gt;1),"CHECK ID / TYPE",IF(OR(NOT(ISNUMBER(E118)),NOT(ISNUMBER(F118)),NOT(ISNUMBER(G118))),"CHECK DATES / FRACTION",IF(OR(E118&lt;MAX('Settings'!$B$2,VLOOKUP(B118,'Employees'!$A$2:$H$101,3,FALSE)),F118&gt;'Settings'!$B$5,F118&lt;E118,NOT(OR(G118=1,AND(G118=0.5,E118=F118))),NOT(OR(J118="Pending",J118="Approved",J118="Denied",J118="Canceled"))),"CHECK DATES / FRACTION / STATUS",IF(AND(OR(J118="Approved",J118="Denied"),OR(K118="",NOT(ISNUMBER(L118)))),"ADD DECISION RECORD",IF(AND(OR(J118="Approved",J118="Pending"),COUNTIFS($B$2:$B$1001,B118,$E$2:$E$1001,"&lt;="&amp;F118,$F$2:$F$1001,"&gt;="&amp;E118,$J$2:$J$1001,"&lt;&gt;Denied",$J$2:$J$1001,"&lt;&gt;Canceled")&gt;1),"OVERLAPPING ACTIVE REQUESTS",IF(NETWORKDAYS(E118,F118,'Holidays'!$A$2:$A$51)=0,"NO WORKDAYS","OK"))))))))</f>
        <v/>
      </c>
    </row>
    <row r="119">
      <c r="A119" s="11" t="n"/>
      <c r="B119" s="11" t="n"/>
      <c r="C119" s="8">
        <f>IF($P119="","",IF($P119&lt;&gt;"OK",NA(),VLOOKUP(B119,'Employees'!$A$2:$I$101,2,FALSE)))</f>
        <v/>
      </c>
      <c r="D119" s="2" t="n"/>
      <c r="E119" s="4" t="n"/>
      <c r="F119" s="4" t="n"/>
      <c r="G119" s="12" t="n"/>
      <c r="H119" s="13">
        <f>IF($P119="","",IF($P119&lt;&gt;"OK",NA(),NETWORKDAYS(E119,F119,'Holidays'!$A$2:$A$51)*G119))</f>
        <v/>
      </c>
      <c r="I119" s="13">
        <f>IF($P119="","",IF($P119&lt;&gt;"OK",NA(),H119*'Settings'!$B$4*VLOOKUP(B119,'Employees'!$A$2:$I$101,5,FALSE)))</f>
        <v/>
      </c>
      <c r="J119" s="2" t="n"/>
      <c r="K119" s="2" t="n"/>
      <c r="L119" s="4" t="n"/>
      <c r="M119" s="2" t="n"/>
      <c r="N119" s="13">
        <f>IF($P119="","",IF($P119&lt;&gt;"OK",NA(),IF(J119="Approved",IF(E119&gt;'Settings'!$B$3,0,NETWORKDAYS(E119,MIN(F119,'Settings'!$B$3),'Holidays'!$A$2:$A$51)*G119*'Settings'!$B$4*VLOOKUP(B119,'Employees'!$A$2:$I$101,5,FALSE)),0)))</f>
        <v/>
      </c>
      <c r="O119" s="13">
        <f>IF($P119="","",IF($P119&lt;&gt;"OK",NA(),IF(J119="Approved",I119-N119,0)))</f>
        <v/>
      </c>
      <c r="P119" s="8">
        <f>IF(COUNTA(A119:B119,D119:G119,J119:M119)=0,"",IF('Settings'!$B$7&lt;&gt;"OK","CHECK SETTINGS",IF(OR(A119="",COUNTIFS($A$2:$A$1001,A119)&lt;&gt;1,COUNTIFS('Employees'!$A$2:$A$101,B119,'Employees'!$I$2:$I$101,"OK")&lt;&gt;1,COUNTIFS('Settings'!$H$11:$H$13,D119)&lt;&gt;1),"CHECK ID / TYPE",IF(OR(NOT(ISNUMBER(E119)),NOT(ISNUMBER(F119)),NOT(ISNUMBER(G119))),"CHECK DATES / FRACTION",IF(OR(E119&lt;MAX('Settings'!$B$2,VLOOKUP(B119,'Employees'!$A$2:$H$101,3,FALSE)),F119&gt;'Settings'!$B$5,F119&lt;E119,NOT(OR(G119=1,AND(G119=0.5,E119=F119))),NOT(OR(J119="Pending",J119="Approved",J119="Denied",J119="Canceled"))),"CHECK DATES / FRACTION / STATUS",IF(AND(OR(J119="Approved",J119="Denied"),OR(K119="",NOT(ISNUMBER(L119)))),"ADD DECISION RECORD",IF(AND(OR(J119="Approved",J119="Pending"),COUNTIFS($B$2:$B$1001,B119,$E$2:$E$1001,"&lt;="&amp;F119,$F$2:$F$1001,"&gt;="&amp;E119,$J$2:$J$1001,"&lt;&gt;Denied",$J$2:$J$1001,"&lt;&gt;Canceled")&gt;1),"OVERLAPPING ACTIVE REQUESTS",IF(NETWORKDAYS(E119,F119,'Holidays'!$A$2:$A$51)=0,"NO WORKDAYS","OK"))))))))</f>
        <v/>
      </c>
    </row>
    <row r="120">
      <c r="A120" s="11" t="n"/>
      <c r="B120" s="11" t="n"/>
      <c r="C120" s="8">
        <f>IF($P120="","",IF($P120&lt;&gt;"OK",NA(),VLOOKUP(B120,'Employees'!$A$2:$I$101,2,FALSE)))</f>
        <v/>
      </c>
      <c r="D120" s="2" t="n"/>
      <c r="E120" s="4" t="n"/>
      <c r="F120" s="4" t="n"/>
      <c r="G120" s="12" t="n"/>
      <c r="H120" s="13">
        <f>IF($P120="","",IF($P120&lt;&gt;"OK",NA(),NETWORKDAYS(E120,F120,'Holidays'!$A$2:$A$51)*G120))</f>
        <v/>
      </c>
      <c r="I120" s="13">
        <f>IF($P120="","",IF($P120&lt;&gt;"OK",NA(),H120*'Settings'!$B$4*VLOOKUP(B120,'Employees'!$A$2:$I$101,5,FALSE)))</f>
        <v/>
      </c>
      <c r="J120" s="2" t="n"/>
      <c r="K120" s="2" t="n"/>
      <c r="L120" s="4" t="n"/>
      <c r="M120" s="2" t="n"/>
      <c r="N120" s="13">
        <f>IF($P120="","",IF($P120&lt;&gt;"OK",NA(),IF(J120="Approved",IF(E120&gt;'Settings'!$B$3,0,NETWORKDAYS(E120,MIN(F120,'Settings'!$B$3),'Holidays'!$A$2:$A$51)*G120*'Settings'!$B$4*VLOOKUP(B120,'Employees'!$A$2:$I$101,5,FALSE)),0)))</f>
        <v/>
      </c>
      <c r="O120" s="13">
        <f>IF($P120="","",IF($P120&lt;&gt;"OK",NA(),IF(J120="Approved",I120-N120,0)))</f>
        <v/>
      </c>
      <c r="P120" s="8">
        <f>IF(COUNTA(A120:B120,D120:G120,J120:M120)=0,"",IF('Settings'!$B$7&lt;&gt;"OK","CHECK SETTINGS",IF(OR(A120="",COUNTIFS($A$2:$A$1001,A120)&lt;&gt;1,COUNTIFS('Employees'!$A$2:$A$101,B120,'Employees'!$I$2:$I$101,"OK")&lt;&gt;1,COUNTIFS('Settings'!$H$11:$H$13,D120)&lt;&gt;1),"CHECK ID / TYPE",IF(OR(NOT(ISNUMBER(E120)),NOT(ISNUMBER(F120)),NOT(ISNUMBER(G120))),"CHECK DATES / FRACTION",IF(OR(E120&lt;MAX('Settings'!$B$2,VLOOKUP(B120,'Employees'!$A$2:$H$101,3,FALSE)),F120&gt;'Settings'!$B$5,F120&lt;E120,NOT(OR(G120=1,AND(G120=0.5,E120=F120))),NOT(OR(J120="Pending",J120="Approved",J120="Denied",J120="Canceled"))),"CHECK DATES / FRACTION / STATUS",IF(AND(OR(J120="Approved",J120="Denied"),OR(K120="",NOT(ISNUMBER(L120)))),"ADD DECISION RECORD",IF(AND(OR(J120="Approved",J120="Pending"),COUNTIFS($B$2:$B$1001,B120,$E$2:$E$1001,"&lt;="&amp;F120,$F$2:$F$1001,"&gt;="&amp;E120,$J$2:$J$1001,"&lt;&gt;Denied",$J$2:$J$1001,"&lt;&gt;Canceled")&gt;1),"OVERLAPPING ACTIVE REQUESTS",IF(NETWORKDAYS(E120,F120,'Holidays'!$A$2:$A$51)=0,"NO WORKDAYS","OK"))))))))</f>
        <v/>
      </c>
    </row>
    <row r="121">
      <c r="A121" s="11" t="n"/>
      <c r="B121" s="11" t="n"/>
      <c r="C121" s="8">
        <f>IF($P121="","",IF($P121&lt;&gt;"OK",NA(),VLOOKUP(B121,'Employees'!$A$2:$I$101,2,FALSE)))</f>
        <v/>
      </c>
      <c r="D121" s="2" t="n"/>
      <c r="E121" s="4" t="n"/>
      <c r="F121" s="4" t="n"/>
      <c r="G121" s="12" t="n"/>
      <c r="H121" s="13">
        <f>IF($P121="","",IF($P121&lt;&gt;"OK",NA(),NETWORKDAYS(E121,F121,'Holidays'!$A$2:$A$51)*G121))</f>
        <v/>
      </c>
      <c r="I121" s="13">
        <f>IF($P121="","",IF($P121&lt;&gt;"OK",NA(),H121*'Settings'!$B$4*VLOOKUP(B121,'Employees'!$A$2:$I$101,5,FALSE)))</f>
        <v/>
      </c>
      <c r="J121" s="2" t="n"/>
      <c r="K121" s="2" t="n"/>
      <c r="L121" s="4" t="n"/>
      <c r="M121" s="2" t="n"/>
      <c r="N121" s="13">
        <f>IF($P121="","",IF($P121&lt;&gt;"OK",NA(),IF(J121="Approved",IF(E121&gt;'Settings'!$B$3,0,NETWORKDAYS(E121,MIN(F121,'Settings'!$B$3),'Holidays'!$A$2:$A$51)*G121*'Settings'!$B$4*VLOOKUP(B121,'Employees'!$A$2:$I$101,5,FALSE)),0)))</f>
        <v/>
      </c>
      <c r="O121" s="13">
        <f>IF($P121="","",IF($P121&lt;&gt;"OK",NA(),IF(J121="Approved",I121-N121,0)))</f>
        <v/>
      </c>
      <c r="P121" s="8">
        <f>IF(COUNTA(A121:B121,D121:G121,J121:M121)=0,"",IF('Settings'!$B$7&lt;&gt;"OK","CHECK SETTINGS",IF(OR(A121="",COUNTIFS($A$2:$A$1001,A121)&lt;&gt;1,COUNTIFS('Employees'!$A$2:$A$101,B121,'Employees'!$I$2:$I$101,"OK")&lt;&gt;1,COUNTIFS('Settings'!$H$11:$H$13,D121)&lt;&gt;1),"CHECK ID / TYPE",IF(OR(NOT(ISNUMBER(E121)),NOT(ISNUMBER(F121)),NOT(ISNUMBER(G121))),"CHECK DATES / FRACTION",IF(OR(E121&lt;MAX('Settings'!$B$2,VLOOKUP(B121,'Employees'!$A$2:$H$101,3,FALSE)),F121&gt;'Settings'!$B$5,F121&lt;E121,NOT(OR(G121=1,AND(G121=0.5,E121=F121))),NOT(OR(J121="Pending",J121="Approved",J121="Denied",J121="Canceled"))),"CHECK DATES / FRACTION / STATUS",IF(AND(OR(J121="Approved",J121="Denied"),OR(K121="",NOT(ISNUMBER(L121)))),"ADD DECISION RECORD",IF(AND(OR(J121="Approved",J121="Pending"),COUNTIFS($B$2:$B$1001,B121,$E$2:$E$1001,"&lt;="&amp;F121,$F$2:$F$1001,"&gt;="&amp;E121,$J$2:$J$1001,"&lt;&gt;Denied",$J$2:$J$1001,"&lt;&gt;Canceled")&gt;1),"OVERLAPPING ACTIVE REQUESTS",IF(NETWORKDAYS(E121,F121,'Holidays'!$A$2:$A$51)=0,"NO WORKDAYS","OK"))))))))</f>
        <v/>
      </c>
    </row>
    <row r="122">
      <c r="A122" s="11" t="n"/>
      <c r="B122" s="11" t="n"/>
      <c r="C122" s="8">
        <f>IF($P122="","",IF($P122&lt;&gt;"OK",NA(),VLOOKUP(B122,'Employees'!$A$2:$I$101,2,FALSE)))</f>
        <v/>
      </c>
      <c r="D122" s="2" t="n"/>
      <c r="E122" s="4" t="n"/>
      <c r="F122" s="4" t="n"/>
      <c r="G122" s="12" t="n"/>
      <c r="H122" s="13">
        <f>IF($P122="","",IF($P122&lt;&gt;"OK",NA(),NETWORKDAYS(E122,F122,'Holidays'!$A$2:$A$51)*G122))</f>
        <v/>
      </c>
      <c r="I122" s="13">
        <f>IF($P122="","",IF($P122&lt;&gt;"OK",NA(),H122*'Settings'!$B$4*VLOOKUP(B122,'Employees'!$A$2:$I$101,5,FALSE)))</f>
        <v/>
      </c>
      <c r="J122" s="2" t="n"/>
      <c r="K122" s="2" t="n"/>
      <c r="L122" s="4" t="n"/>
      <c r="M122" s="2" t="n"/>
      <c r="N122" s="13">
        <f>IF($P122="","",IF($P122&lt;&gt;"OK",NA(),IF(J122="Approved",IF(E122&gt;'Settings'!$B$3,0,NETWORKDAYS(E122,MIN(F122,'Settings'!$B$3),'Holidays'!$A$2:$A$51)*G122*'Settings'!$B$4*VLOOKUP(B122,'Employees'!$A$2:$I$101,5,FALSE)),0)))</f>
        <v/>
      </c>
      <c r="O122" s="13">
        <f>IF($P122="","",IF($P122&lt;&gt;"OK",NA(),IF(J122="Approved",I122-N122,0)))</f>
        <v/>
      </c>
      <c r="P122" s="8">
        <f>IF(COUNTA(A122:B122,D122:G122,J122:M122)=0,"",IF('Settings'!$B$7&lt;&gt;"OK","CHECK SETTINGS",IF(OR(A122="",COUNTIFS($A$2:$A$1001,A122)&lt;&gt;1,COUNTIFS('Employees'!$A$2:$A$101,B122,'Employees'!$I$2:$I$101,"OK")&lt;&gt;1,COUNTIFS('Settings'!$H$11:$H$13,D122)&lt;&gt;1),"CHECK ID / TYPE",IF(OR(NOT(ISNUMBER(E122)),NOT(ISNUMBER(F122)),NOT(ISNUMBER(G122))),"CHECK DATES / FRACTION",IF(OR(E122&lt;MAX('Settings'!$B$2,VLOOKUP(B122,'Employees'!$A$2:$H$101,3,FALSE)),F122&gt;'Settings'!$B$5,F122&lt;E122,NOT(OR(G122=1,AND(G122=0.5,E122=F122))),NOT(OR(J122="Pending",J122="Approved",J122="Denied",J122="Canceled"))),"CHECK DATES / FRACTION / STATUS",IF(AND(OR(J122="Approved",J122="Denied"),OR(K122="",NOT(ISNUMBER(L122)))),"ADD DECISION RECORD",IF(AND(OR(J122="Approved",J122="Pending"),COUNTIFS($B$2:$B$1001,B122,$E$2:$E$1001,"&lt;="&amp;F122,$F$2:$F$1001,"&gt;="&amp;E122,$J$2:$J$1001,"&lt;&gt;Denied",$J$2:$J$1001,"&lt;&gt;Canceled")&gt;1),"OVERLAPPING ACTIVE REQUESTS",IF(NETWORKDAYS(E122,F122,'Holidays'!$A$2:$A$51)=0,"NO WORKDAYS","OK"))))))))</f>
        <v/>
      </c>
    </row>
    <row r="123">
      <c r="A123" s="11" t="n"/>
      <c r="B123" s="11" t="n"/>
      <c r="C123" s="8">
        <f>IF($P123="","",IF($P123&lt;&gt;"OK",NA(),VLOOKUP(B123,'Employees'!$A$2:$I$101,2,FALSE)))</f>
        <v/>
      </c>
      <c r="D123" s="2" t="n"/>
      <c r="E123" s="4" t="n"/>
      <c r="F123" s="4" t="n"/>
      <c r="G123" s="12" t="n"/>
      <c r="H123" s="13">
        <f>IF($P123="","",IF($P123&lt;&gt;"OK",NA(),NETWORKDAYS(E123,F123,'Holidays'!$A$2:$A$51)*G123))</f>
        <v/>
      </c>
      <c r="I123" s="13">
        <f>IF($P123="","",IF($P123&lt;&gt;"OK",NA(),H123*'Settings'!$B$4*VLOOKUP(B123,'Employees'!$A$2:$I$101,5,FALSE)))</f>
        <v/>
      </c>
      <c r="J123" s="2" t="n"/>
      <c r="K123" s="2" t="n"/>
      <c r="L123" s="4" t="n"/>
      <c r="M123" s="2" t="n"/>
      <c r="N123" s="13">
        <f>IF($P123="","",IF($P123&lt;&gt;"OK",NA(),IF(J123="Approved",IF(E123&gt;'Settings'!$B$3,0,NETWORKDAYS(E123,MIN(F123,'Settings'!$B$3),'Holidays'!$A$2:$A$51)*G123*'Settings'!$B$4*VLOOKUP(B123,'Employees'!$A$2:$I$101,5,FALSE)),0)))</f>
        <v/>
      </c>
      <c r="O123" s="13">
        <f>IF($P123="","",IF($P123&lt;&gt;"OK",NA(),IF(J123="Approved",I123-N123,0)))</f>
        <v/>
      </c>
      <c r="P123" s="8">
        <f>IF(COUNTA(A123:B123,D123:G123,J123:M123)=0,"",IF('Settings'!$B$7&lt;&gt;"OK","CHECK SETTINGS",IF(OR(A123="",COUNTIFS($A$2:$A$1001,A123)&lt;&gt;1,COUNTIFS('Employees'!$A$2:$A$101,B123,'Employees'!$I$2:$I$101,"OK")&lt;&gt;1,COUNTIFS('Settings'!$H$11:$H$13,D123)&lt;&gt;1),"CHECK ID / TYPE",IF(OR(NOT(ISNUMBER(E123)),NOT(ISNUMBER(F123)),NOT(ISNUMBER(G123))),"CHECK DATES / FRACTION",IF(OR(E123&lt;MAX('Settings'!$B$2,VLOOKUP(B123,'Employees'!$A$2:$H$101,3,FALSE)),F123&gt;'Settings'!$B$5,F123&lt;E123,NOT(OR(G123=1,AND(G123=0.5,E123=F123))),NOT(OR(J123="Pending",J123="Approved",J123="Denied",J123="Canceled"))),"CHECK DATES / FRACTION / STATUS",IF(AND(OR(J123="Approved",J123="Denied"),OR(K123="",NOT(ISNUMBER(L123)))),"ADD DECISION RECORD",IF(AND(OR(J123="Approved",J123="Pending"),COUNTIFS($B$2:$B$1001,B123,$E$2:$E$1001,"&lt;="&amp;F123,$F$2:$F$1001,"&gt;="&amp;E123,$J$2:$J$1001,"&lt;&gt;Denied",$J$2:$J$1001,"&lt;&gt;Canceled")&gt;1),"OVERLAPPING ACTIVE REQUESTS",IF(NETWORKDAYS(E123,F123,'Holidays'!$A$2:$A$51)=0,"NO WORKDAYS","OK"))))))))</f>
        <v/>
      </c>
    </row>
    <row r="124">
      <c r="A124" s="11" t="n"/>
      <c r="B124" s="11" t="n"/>
      <c r="C124" s="8">
        <f>IF($P124="","",IF($P124&lt;&gt;"OK",NA(),VLOOKUP(B124,'Employees'!$A$2:$I$101,2,FALSE)))</f>
        <v/>
      </c>
      <c r="D124" s="2" t="n"/>
      <c r="E124" s="4" t="n"/>
      <c r="F124" s="4" t="n"/>
      <c r="G124" s="12" t="n"/>
      <c r="H124" s="13">
        <f>IF($P124="","",IF($P124&lt;&gt;"OK",NA(),NETWORKDAYS(E124,F124,'Holidays'!$A$2:$A$51)*G124))</f>
        <v/>
      </c>
      <c r="I124" s="13">
        <f>IF($P124="","",IF($P124&lt;&gt;"OK",NA(),H124*'Settings'!$B$4*VLOOKUP(B124,'Employees'!$A$2:$I$101,5,FALSE)))</f>
        <v/>
      </c>
      <c r="J124" s="2" t="n"/>
      <c r="K124" s="2" t="n"/>
      <c r="L124" s="4" t="n"/>
      <c r="M124" s="2" t="n"/>
      <c r="N124" s="13">
        <f>IF($P124="","",IF($P124&lt;&gt;"OK",NA(),IF(J124="Approved",IF(E124&gt;'Settings'!$B$3,0,NETWORKDAYS(E124,MIN(F124,'Settings'!$B$3),'Holidays'!$A$2:$A$51)*G124*'Settings'!$B$4*VLOOKUP(B124,'Employees'!$A$2:$I$101,5,FALSE)),0)))</f>
        <v/>
      </c>
      <c r="O124" s="13">
        <f>IF($P124="","",IF($P124&lt;&gt;"OK",NA(),IF(J124="Approved",I124-N124,0)))</f>
        <v/>
      </c>
      <c r="P124" s="8">
        <f>IF(COUNTA(A124:B124,D124:G124,J124:M124)=0,"",IF('Settings'!$B$7&lt;&gt;"OK","CHECK SETTINGS",IF(OR(A124="",COUNTIFS($A$2:$A$1001,A124)&lt;&gt;1,COUNTIFS('Employees'!$A$2:$A$101,B124,'Employees'!$I$2:$I$101,"OK")&lt;&gt;1,COUNTIFS('Settings'!$H$11:$H$13,D124)&lt;&gt;1),"CHECK ID / TYPE",IF(OR(NOT(ISNUMBER(E124)),NOT(ISNUMBER(F124)),NOT(ISNUMBER(G124))),"CHECK DATES / FRACTION",IF(OR(E124&lt;MAX('Settings'!$B$2,VLOOKUP(B124,'Employees'!$A$2:$H$101,3,FALSE)),F124&gt;'Settings'!$B$5,F124&lt;E124,NOT(OR(G124=1,AND(G124=0.5,E124=F124))),NOT(OR(J124="Pending",J124="Approved",J124="Denied",J124="Canceled"))),"CHECK DATES / FRACTION / STATUS",IF(AND(OR(J124="Approved",J124="Denied"),OR(K124="",NOT(ISNUMBER(L124)))),"ADD DECISION RECORD",IF(AND(OR(J124="Approved",J124="Pending"),COUNTIFS($B$2:$B$1001,B124,$E$2:$E$1001,"&lt;="&amp;F124,$F$2:$F$1001,"&gt;="&amp;E124,$J$2:$J$1001,"&lt;&gt;Denied",$J$2:$J$1001,"&lt;&gt;Canceled")&gt;1),"OVERLAPPING ACTIVE REQUESTS",IF(NETWORKDAYS(E124,F124,'Holidays'!$A$2:$A$51)=0,"NO WORKDAYS","OK"))))))))</f>
        <v/>
      </c>
    </row>
    <row r="125">
      <c r="A125" s="11" t="n"/>
      <c r="B125" s="11" t="n"/>
      <c r="C125" s="8">
        <f>IF($P125="","",IF($P125&lt;&gt;"OK",NA(),VLOOKUP(B125,'Employees'!$A$2:$I$101,2,FALSE)))</f>
        <v/>
      </c>
      <c r="D125" s="2" t="n"/>
      <c r="E125" s="4" t="n"/>
      <c r="F125" s="4" t="n"/>
      <c r="G125" s="12" t="n"/>
      <c r="H125" s="13">
        <f>IF($P125="","",IF($P125&lt;&gt;"OK",NA(),NETWORKDAYS(E125,F125,'Holidays'!$A$2:$A$51)*G125))</f>
        <v/>
      </c>
      <c r="I125" s="13">
        <f>IF($P125="","",IF($P125&lt;&gt;"OK",NA(),H125*'Settings'!$B$4*VLOOKUP(B125,'Employees'!$A$2:$I$101,5,FALSE)))</f>
        <v/>
      </c>
      <c r="J125" s="2" t="n"/>
      <c r="K125" s="2" t="n"/>
      <c r="L125" s="4" t="n"/>
      <c r="M125" s="2" t="n"/>
      <c r="N125" s="13">
        <f>IF($P125="","",IF($P125&lt;&gt;"OK",NA(),IF(J125="Approved",IF(E125&gt;'Settings'!$B$3,0,NETWORKDAYS(E125,MIN(F125,'Settings'!$B$3),'Holidays'!$A$2:$A$51)*G125*'Settings'!$B$4*VLOOKUP(B125,'Employees'!$A$2:$I$101,5,FALSE)),0)))</f>
        <v/>
      </c>
      <c r="O125" s="13">
        <f>IF($P125="","",IF($P125&lt;&gt;"OK",NA(),IF(J125="Approved",I125-N125,0)))</f>
        <v/>
      </c>
      <c r="P125" s="8">
        <f>IF(COUNTA(A125:B125,D125:G125,J125:M125)=0,"",IF('Settings'!$B$7&lt;&gt;"OK","CHECK SETTINGS",IF(OR(A125="",COUNTIFS($A$2:$A$1001,A125)&lt;&gt;1,COUNTIFS('Employees'!$A$2:$A$101,B125,'Employees'!$I$2:$I$101,"OK")&lt;&gt;1,COUNTIFS('Settings'!$H$11:$H$13,D125)&lt;&gt;1),"CHECK ID / TYPE",IF(OR(NOT(ISNUMBER(E125)),NOT(ISNUMBER(F125)),NOT(ISNUMBER(G125))),"CHECK DATES / FRACTION",IF(OR(E125&lt;MAX('Settings'!$B$2,VLOOKUP(B125,'Employees'!$A$2:$H$101,3,FALSE)),F125&gt;'Settings'!$B$5,F125&lt;E125,NOT(OR(G125=1,AND(G125=0.5,E125=F125))),NOT(OR(J125="Pending",J125="Approved",J125="Denied",J125="Canceled"))),"CHECK DATES / FRACTION / STATUS",IF(AND(OR(J125="Approved",J125="Denied"),OR(K125="",NOT(ISNUMBER(L125)))),"ADD DECISION RECORD",IF(AND(OR(J125="Approved",J125="Pending"),COUNTIFS($B$2:$B$1001,B125,$E$2:$E$1001,"&lt;="&amp;F125,$F$2:$F$1001,"&gt;="&amp;E125,$J$2:$J$1001,"&lt;&gt;Denied",$J$2:$J$1001,"&lt;&gt;Canceled")&gt;1),"OVERLAPPING ACTIVE REQUESTS",IF(NETWORKDAYS(E125,F125,'Holidays'!$A$2:$A$51)=0,"NO WORKDAYS","OK"))))))))</f>
        <v/>
      </c>
    </row>
    <row r="126">
      <c r="A126" s="11" t="n"/>
      <c r="B126" s="11" t="n"/>
      <c r="C126" s="8">
        <f>IF($P126="","",IF($P126&lt;&gt;"OK",NA(),VLOOKUP(B126,'Employees'!$A$2:$I$101,2,FALSE)))</f>
        <v/>
      </c>
      <c r="D126" s="2" t="n"/>
      <c r="E126" s="4" t="n"/>
      <c r="F126" s="4" t="n"/>
      <c r="G126" s="12" t="n"/>
      <c r="H126" s="13">
        <f>IF($P126="","",IF($P126&lt;&gt;"OK",NA(),NETWORKDAYS(E126,F126,'Holidays'!$A$2:$A$51)*G126))</f>
        <v/>
      </c>
      <c r="I126" s="13">
        <f>IF($P126="","",IF($P126&lt;&gt;"OK",NA(),H126*'Settings'!$B$4*VLOOKUP(B126,'Employees'!$A$2:$I$101,5,FALSE)))</f>
        <v/>
      </c>
      <c r="J126" s="2" t="n"/>
      <c r="K126" s="2" t="n"/>
      <c r="L126" s="4" t="n"/>
      <c r="M126" s="2" t="n"/>
      <c r="N126" s="13">
        <f>IF($P126="","",IF($P126&lt;&gt;"OK",NA(),IF(J126="Approved",IF(E126&gt;'Settings'!$B$3,0,NETWORKDAYS(E126,MIN(F126,'Settings'!$B$3),'Holidays'!$A$2:$A$51)*G126*'Settings'!$B$4*VLOOKUP(B126,'Employees'!$A$2:$I$101,5,FALSE)),0)))</f>
        <v/>
      </c>
      <c r="O126" s="13">
        <f>IF($P126="","",IF($P126&lt;&gt;"OK",NA(),IF(J126="Approved",I126-N126,0)))</f>
        <v/>
      </c>
      <c r="P126" s="8">
        <f>IF(COUNTA(A126:B126,D126:G126,J126:M126)=0,"",IF('Settings'!$B$7&lt;&gt;"OK","CHECK SETTINGS",IF(OR(A126="",COUNTIFS($A$2:$A$1001,A126)&lt;&gt;1,COUNTIFS('Employees'!$A$2:$A$101,B126,'Employees'!$I$2:$I$101,"OK")&lt;&gt;1,COUNTIFS('Settings'!$H$11:$H$13,D126)&lt;&gt;1),"CHECK ID / TYPE",IF(OR(NOT(ISNUMBER(E126)),NOT(ISNUMBER(F126)),NOT(ISNUMBER(G126))),"CHECK DATES / FRACTION",IF(OR(E126&lt;MAX('Settings'!$B$2,VLOOKUP(B126,'Employees'!$A$2:$H$101,3,FALSE)),F126&gt;'Settings'!$B$5,F126&lt;E126,NOT(OR(G126=1,AND(G126=0.5,E126=F126))),NOT(OR(J126="Pending",J126="Approved",J126="Denied",J126="Canceled"))),"CHECK DATES / FRACTION / STATUS",IF(AND(OR(J126="Approved",J126="Denied"),OR(K126="",NOT(ISNUMBER(L126)))),"ADD DECISION RECORD",IF(AND(OR(J126="Approved",J126="Pending"),COUNTIFS($B$2:$B$1001,B126,$E$2:$E$1001,"&lt;="&amp;F126,$F$2:$F$1001,"&gt;="&amp;E126,$J$2:$J$1001,"&lt;&gt;Denied",$J$2:$J$1001,"&lt;&gt;Canceled")&gt;1),"OVERLAPPING ACTIVE REQUESTS",IF(NETWORKDAYS(E126,F126,'Holidays'!$A$2:$A$51)=0,"NO WORKDAYS","OK"))))))))</f>
        <v/>
      </c>
    </row>
    <row r="127">
      <c r="A127" s="11" t="n"/>
      <c r="B127" s="11" t="n"/>
      <c r="C127" s="8">
        <f>IF($P127="","",IF($P127&lt;&gt;"OK",NA(),VLOOKUP(B127,'Employees'!$A$2:$I$101,2,FALSE)))</f>
        <v/>
      </c>
      <c r="D127" s="2" t="n"/>
      <c r="E127" s="4" t="n"/>
      <c r="F127" s="4" t="n"/>
      <c r="G127" s="12" t="n"/>
      <c r="H127" s="13">
        <f>IF($P127="","",IF($P127&lt;&gt;"OK",NA(),NETWORKDAYS(E127,F127,'Holidays'!$A$2:$A$51)*G127))</f>
        <v/>
      </c>
      <c r="I127" s="13">
        <f>IF($P127="","",IF($P127&lt;&gt;"OK",NA(),H127*'Settings'!$B$4*VLOOKUP(B127,'Employees'!$A$2:$I$101,5,FALSE)))</f>
        <v/>
      </c>
      <c r="J127" s="2" t="n"/>
      <c r="K127" s="2" t="n"/>
      <c r="L127" s="4" t="n"/>
      <c r="M127" s="2" t="n"/>
      <c r="N127" s="13">
        <f>IF($P127="","",IF($P127&lt;&gt;"OK",NA(),IF(J127="Approved",IF(E127&gt;'Settings'!$B$3,0,NETWORKDAYS(E127,MIN(F127,'Settings'!$B$3),'Holidays'!$A$2:$A$51)*G127*'Settings'!$B$4*VLOOKUP(B127,'Employees'!$A$2:$I$101,5,FALSE)),0)))</f>
        <v/>
      </c>
      <c r="O127" s="13">
        <f>IF($P127="","",IF($P127&lt;&gt;"OK",NA(),IF(J127="Approved",I127-N127,0)))</f>
        <v/>
      </c>
      <c r="P127" s="8">
        <f>IF(COUNTA(A127:B127,D127:G127,J127:M127)=0,"",IF('Settings'!$B$7&lt;&gt;"OK","CHECK SETTINGS",IF(OR(A127="",COUNTIFS($A$2:$A$1001,A127)&lt;&gt;1,COUNTIFS('Employees'!$A$2:$A$101,B127,'Employees'!$I$2:$I$101,"OK")&lt;&gt;1,COUNTIFS('Settings'!$H$11:$H$13,D127)&lt;&gt;1),"CHECK ID / TYPE",IF(OR(NOT(ISNUMBER(E127)),NOT(ISNUMBER(F127)),NOT(ISNUMBER(G127))),"CHECK DATES / FRACTION",IF(OR(E127&lt;MAX('Settings'!$B$2,VLOOKUP(B127,'Employees'!$A$2:$H$101,3,FALSE)),F127&gt;'Settings'!$B$5,F127&lt;E127,NOT(OR(G127=1,AND(G127=0.5,E127=F127))),NOT(OR(J127="Pending",J127="Approved",J127="Denied",J127="Canceled"))),"CHECK DATES / FRACTION / STATUS",IF(AND(OR(J127="Approved",J127="Denied"),OR(K127="",NOT(ISNUMBER(L127)))),"ADD DECISION RECORD",IF(AND(OR(J127="Approved",J127="Pending"),COUNTIFS($B$2:$B$1001,B127,$E$2:$E$1001,"&lt;="&amp;F127,$F$2:$F$1001,"&gt;="&amp;E127,$J$2:$J$1001,"&lt;&gt;Denied",$J$2:$J$1001,"&lt;&gt;Canceled")&gt;1),"OVERLAPPING ACTIVE REQUESTS",IF(NETWORKDAYS(E127,F127,'Holidays'!$A$2:$A$51)=0,"NO WORKDAYS","OK"))))))))</f>
        <v/>
      </c>
    </row>
    <row r="128">
      <c r="A128" s="11" t="n"/>
      <c r="B128" s="11" t="n"/>
      <c r="C128" s="8">
        <f>IF($P128="","",IF($P128&lt;&gt;"OK",NA(),VLOOKUP(B128,'Employees'!$A$2:$I$101,2,FALSE)))</f>
        <v/>
      </c>
      <c r="D128" s="2" t="n"/>
      <c r="E128" s="4" t="n"/>
      <c r="F128" s="4" t="n"/>
      <c r="G128" s="12" t="n"/>
      <c r="H128" s="13">
        <f>IF($P128="","",IF($P128&lt;&gt;"OK",NA(),NETWORKDAYS(E128,F128,'Holidays'!$A$2:$A$51)*G128))</f>
        <v/>
      </c>
      <c r="I128" s="13">
        <f>IF($P128="","",IF($P128&lt;&gt;"OK",NA(),H128*'Settings'!$B$4*VLOOKUP(B128,'Employees'!$A$2:$I$101,5,FALSE)))</f>
        <v/>
      </c>
      <c r="J128" s="2" t="n"/>
      <c r="K128" s="2" t="n"/>
      <c r="L128" s="4" t="n"/>
      <c r="M128" s="2" t="n"/>
      <c r="N128" s="13">
        <f>IF($P128="","",IF($P128&lt;&gt;"OK",NA(),IF(J128="Approved",IF(E128&gt;'Settings'!$B$3,0,NETWORKDAYS(E128,MIN(F128,'Settings'!$B$3),'Holidays'!$A$2:$A$51)*G128*'Settings'!$B$4*VLOOKUP(B128,'Employees'!$A$2:$I$101,5,FALSE)),0)))</f>
        <v/>
      </c>
      <c r="O128" s="13">
        <f>IF($P128="","",IF($P128&lt;&gt;"OK",NA(),IF(J128="Approved",I128-N128,0)))</f>
        <v/>
      </c>
      <c r="P128" s="8">
        <f>IF(COUNTA(A128:B128,D128:G128,J128:M128)=0,"",IF('Settings'!$B$7&lt;&gt;"OK","CHECK SETTINGS",IF(OR(A128="",COUNTIFS($A$2:$A$1001,A128)&lt;&gt;1,COUNTIFS('Employees'!$A$2:$A$101,B128,'Employees'!$I$2:$I$101,"OK")&lt;&gt;1,COUNTIFS('Settings'!$H$11:$H$13,D128)&lt;&gt;1),"CHECK ID / TYPE",IF(OR(NOT(ISNUMBER(E128)),NOT(ISNUMBER(F128)),NOT(ISNUMBER(G128))),"CHECK DATES / FRACTION",IF(OR(E128&lt;MAX('Settings'!$B$2,VLOOKUP(B128,'Employees'!$A$2:$H$101,3,FALSE)),F128&gt;'Settings'!$B$5,F128&lt;E128,NOT(OR(G128=1,AND(G128=0.5,E128=F128))),NOT(OR(J128="Pending",J128="Approved",J128="Denied",J128="Canceled"))),"CHECK DATES / FRACTION / STATUS",IF(AND(OR(J128="Approved",J128="Denied"),OR(K128="",NOT(ISNUMBER(L128)))),"ADD DECISION RECORD",IF(AND(OR(J128="Approved",J128="Pending"),COUNTIFS($B$2:$B$1001,B128,$E$2:$E$1001,"&lt;="&amp;F128,$F$2:$F$1001,"&gt;="&amp;E128,$J$2:$J$1001,"&lt;&gt;Denied",$J$2:$J$1001,"&lt;&gt;Canceled")&gt;1),"OVERLAPPING ACTIVE REQUESTS",IF(NETWORKDAYS(E128,F128,'Holidays'!$A$2:$A$51)=0,"NO WORKDAYS","OK"))))))))</f>
        <v/>
      </c>
    </row>
    <row r="129">
      <c r="A129" s="11" t="n"/>
      <c r="B129" s="11" t="n"/>
      <c r="C129" s="8">
        <f>IF($P129="","",IF($P129&lt;&gt;"OK",NA(),VLOOKUP(B129,'Employees'!$A$2:$I$101,2,FALSE)))</f>
        <v/>
      </c>
      <c r="D129" s="2" t="n"/>
      <c r="E129" s="4" t="n"/>
      <c r="F129" s="4" t="n"/>
      <c r="G129" s="12" t="n"/>
      <c r="H129" s="13">
        <f>IF($P129="","",IF($P129&lt;&gt;"OK",NA(),NETWORKDAYS(E129,F129,'Holidays'!$A$2:$A$51)*G129))</f>
        <v/>
      </c>
      <c r="I129" s="13">
        <f>IF($P129="","",IF($P129&lt;&gt;"OK",NA(),H129*'Settings'!$B$4*VLOOKUP(B129,'Employees'!$A$2:$I$101,5,FALSE)))</f>
        <v/>
      </c>
      <c r="J129" s="2" t="n"/>
      <c r="K129" s="2" t="n"/>
      <c r="L129" s="4" t="n"/>
      <c r="M129" s="2" t="n"/>
      <c r="N129" s="13">
        <f>IF($P129="","",IF($P129&lt;&gt;"OK",NA(),IF(J129="Approved",IF(E129&gt;'Settings'!$B$3,0,NETWORKDAYS(E129,MIN(F129,'Settings'!$B$3),'Holidays'!$A$2:$A$51)*G129*'Settings'!$B$4*VLOOKUP(B129,'Employees'!$A$2:$I$101,5,FALSE)),0)))</f>
        <v/>
      </c>
      <c r="O129" s="13">
        <f>IF($P129="","",IF($P129&lt;&gt;"OK",NA(),IF(J129="Approved",I129-N129,0)))</f>
        <v/>
      </c>
      <c r="P129" s="8">
        <f>IF(COUNTA(A129:B129,D129:G129,J129:M129)=0,"",IF('Settings'!$B$7&lt;&gt;"OK","CHECK SETTINGS",IF(OR(A129="",COUNTIFS($A$2:$A$1001,A129)&lt;&gt;1,COUNTIFS('Employees'!$A$2:$A$101,B129,'Employees'!$I$2:$I$101,"OK")&lt;&gt;1,COUNTIFS('Settings'!$H$11:$H$13,D129)&lt;&gt;1),"CHECK ID / TYPE",IF(OR(NOT(ISNUMBER(E129)),NOT(ISNUMBER(F129)),NOT(ISNUMBER(G129))),"CHECK DATES / FRACTION",IF(OR(E129&lt;MAX('Settings'!$B$2,VLOOKUP(B129,'Employees'!$A$2:$H$101,3,FALSE)),F129&gt;'Settings'!$B$5,F129&lt;E129,NOT(OR(G129=1,AND(G129=0.5,E129=F129))),NOT(OR(J129="Pending",J129="Approved",J129="Denied",J129="Canceled"))),"CHECK DATES / FRACTION / STATUS",IF(AND(OR(J129="Approved",J129="Denied"),OR(K129="",NOT(ISNUMBER(L129)))),"ADD DECISION RECORD",IF(AND(OR(J129="Approved",J129="Pending"),COUNTIFS($B$2:$B$1001,B129,$E$2:$E$1001,"&lt;="&amp;F129,$F$2:$F$1001,"&gt;="&amp;E129,$J$2:$J$1001,"&lt;&gt;Denied",$J$2:$J$1001,"&lt;&gt;Canceled")&gt;1),"OVERLAPPING ACTIVE REQUESTS",IF(NETWORKDAYS(E129,F129,'Holidays'!$A$2:$A$51)=0,"NO WORKDAYS","OK"))))))))</f>
        <v/>
      </c>
    </row>
    <row r="130">
      <c r="A130" s="11" t="n"/>
      <c r="B130" s="11" t="n"/>
      <c r="C130" s="8">
        <f>IF($P130="","",IF($P130&lt;&gt;"OK",NA(),VLOOKUP(B130,'Employees'!$A$2:$I$101,2,FALSE)))</f>
        <v/>
      </c>
      <c r="D130" s="2" t="n"/>
      <c r="E130" s="4" t="n"/>
      <c r="F130" s="4" t="n"/>
      <c r="G130" s="12" t="n"/>
      <c r="H130" s="13">
        <f>IF($P130="","",IF($P130&lt;&gt;"OK",NA(),NETWORKDAYS(E130,F130,'Holidays'!$A$2:$A$51)*G130))</f>
        <v/>
      </c>
      <c r="I130" s="13">
        <f>IF($P130="","",IF($P130&lt;&gt;"OK",NA(),H130*'Settings'!$B$4*VLOOKUP(B130,'Employees'!$A$2:$I$101,5,FALSE)))</f>
        <v/>
      </c>
      <c r="J130" s="2" t="n"/>
      <c r="K130" s="2" t="n"/>
      <c r="L130" s="4" t="n"/>
      <c r="M130" s="2" t="n"/>
      <c r="N130" s="13">
        <f>IF($P130="","",IF($P130&lt;&gt;"OK",NA(),IF(J130="Approved",IF(E130&gt;'Settings'!$B$3,0,NETWORKDAYS(E130,MIN(F130,'Settings'!$B$3),'Holidays'!$A$2:$A$51)*G130*'Settings'!$B$4*VLOOKUP(B130,'Employees'!$A$2:$I$101,5,FALSE)),0)))</f>
        <v/>
      </c>
      <c r="O130" s="13">
        <f>IF($P130="","",IF($P130&lt;&gt;"OK",NA(),IF(J130="Approved",I130-N130,0)))</f>
        <v/>
      </c>
      <c r="P130" s="8">
        <f>IF(COUNTA(A130:B130,D130:G130,J130:M130)=0,"",IF('Settings'!$B$7&lt;&gt;"OK","CHECK SETTINGS",IF(OR(A130="",COUNTIFS($A$2:$A$1001,A130)&lt;&gt;1,COUNTIFS('Employees'!$A$2:$A$101,B130,'Employees'!$I$2:$I$101,"OK")&lt;&gt;1,COUNTIFS('Settings'!$H$11:$H$13,D130)&lt;&gt;1),"CHECK ID / TYPE",IF(OR(NOT(ISNUMBER(E130)),NOT(ISNUMBER(F130)),NOT(ISNUMBER(G130))),"CHECK DATES / FRACTION",IF(OR(E130&lt;MAX('Settings'!$B$2,VLOOKUP(B130,'Employees'!$A$2:$H$101,3,FALSE)),F130&gt;'Settings'!$B$5,F130&lt;E130,NOT(OR(G130=1,AND(G130=0.5,E130=F130))),NOT(OR(J130="Pending",J130="Approved",J130="Denied",J130="Canceled"))),"CHECK DATES / FRACTION / STATUS",IF(AND(OR(J130="Approved",J130="Denied"),OR(K130="",NOT(ISNUMBER(L130)))),"ADD DECISION RECORD",IF(AND(OR(J130="Approved",J130="Pending"),COUNTIFS($B$2:$B$1001,B130,$E$2:$E$1001,"&lt;="&amp;F130,$F$2:$F$1001,"&gt;="&amp;E130,$J$2:$J$1001,"&lt;&gt;Denied",$J$2:$J$1001,"&lt;&gt;Canceled")&gt;1),"OVERLAPPING ACTIVE REQUESTS",IF(NETWORKDAYS(E130,F130,'Holidays'!$A$2:$A$51)=0,"NO WORKDAYS","OK"))))))))</f>
        <v/>
      </c>
    </row>
    <row r="131">
      <c r="A131" s="11" t="n"/>
      <c r="B131" s="11" t="n"/>
      <c r="C131" s="8">
        <f>IF($P131="","",IF($P131&lt;&gt;"OK",NA(),VLOOKUP(B131,'Employees'!$A$2:$I$101,2,FALSE)))</f>
        <v/>
      </c>
      <c r="D131" s="2" t="n"/>
      <c r="E131" s="4" t="n"/>
      <c r="F131" s="4" t="n"/>
      <c r="G131" s="12" t="n"/>
      <c r="H131" s="13">
        <f>IF($P131="","",IF($P131&lt;&gt;"OK",NA(),NETWORKDAYS(E131,F131,'Holidays'!$A$2:$A$51)*G131))</f>
        <v/>
      </c>
      <c r="I131" s="13">
        <f>IF($P131="","",IF($P131&lt;&gt;"OK",NA(),H131*'Settings'!$B$4*VLOOKUP(B131,'Employees'!$A$2:$I$101,5,FALSE)))</f>
        <v/>
      </c>
      <c r="J131" s="2" t="n"/>
      <c r="K131" s="2" t="n"/>
      <c r="L131" s="4" t="n"/>
      <c r="M131" s="2" t="n"/>
      <c r="N131" s="13">
        <f>IF($P131="","",IF($P131&lt;&gt;"OK",NA(),IF(J131="Approved",IF(E131&gt;'Settings'!$B$3,0,NETWORKDAYS(E131,MIN(F131,'Settings'!$B$3),'Holidays'!$A$2:$A$51)*G131*'Settings'!$B$4*VLOOKUP(B131,'Employees'!$A$2:$I$101,5,FALSE)),0)))</f>
        <v/>
      </c>
      <c r="O131" s="13">
        <f>IF($P131="","",IF($P131&lt;&gt;"OK",NA(),IF(J131="Approved",I131-N131,0)))</f>
        <v/>
      </c>
      <c r="P131" s="8">
        <f>IF(COUNTA(A131:B131,D131:G131,J131:M131)=0,"",IF('Settings'!$B$7&lt;&gt;"OK","CHECK SETTINGS",IF(OR(A131="",COUNTIFS($A$2:$A$1001,A131)&lt;&gt;1,COUNTIFS('Employees'!$A$2:$A$101,B131,'Employees'!$I$2:$I$101,"OK")&lt;&gt;1,COUNTIFS('Settings'!$H$11:$H$13,D131)&lt;&gt;1),"CHECK ID / TYPE",IF(OR(NOT(ISNUMBER(E131)),NOT(ISNUMBER(F131)),NOT(ISNUMBER(G131))),"CHECK DATES / FRACTION",IF(OR(E131&lt;MAX('Settings'!$B$2,VLOOKUP(B131,'Employees'!$A$2:$H$101,3,FALSE)),F131&gt;'Settings'!$B$5,F131&lt;E131,NOT(OR(G131=1,AND(G131=0.5,E131=F131))),NOT(OR(J131="Pending",J131="Approved",J131="Denied",J131="Canceled"))),"CHECK DATES / FRACTION / STATUS",IF(AND(OR(J131="Approved",J131="Denied"),OR(K131="",NOT(ISNUMBER(L131)))),"ADD DECISION RECORD",IF(AND(OR(J131="Approved",J131="Pending"),COUNTIFS($B$2:$B$1001,B131,$E$2:$E$1001,"&lt;="&amp;F131,$F$2:$F$1001,"&gt;="&amp;E131,$J$2:$J$1001,"&lt;&gt;Denied",$J$2:$J$1001,"&lt;&gt;Canceled")&gt;1),"OVERLAPPING ACTIVE REQUESTS",IF(NETWORKDAYS(E131,F131,'Holidays'!$A$2:$A$51)=0,"NO WORKDAYS","OK"))))))))</f>
        <v/>
      </c>
    </row>
    <row r="132">
      <c r="A132" s="11" t="n"/>
      <c r="B132" s="11" t="n"/>
      <c r="C132" s="8">
        <f>IF($P132="","",IF($P132&lt;&gt;"OK",NA(),VLOOKUP(B132,'Employees'!$A$2:$I$101,2,FALSE)))</f>
        <v/>
      </c>
      <c r="D132" s="2" t="n"/>
      <c r="E132" s="4" t="n"/>
      <c r="F132" s="4" t="n"/>
      <c r="G132" s="12" t="n"/>
      <c r="H132" s="13">
        <f>IF($P132="","",IF($P132&lt;&gt;"OK",NA(),NETWORKDAYS(E132,F132,'Holidays'!$A$2:$A$51)*G132))</f>
        <v/>
      </c>
      <c r="I132" s="13">
        <f>IF($P132="","",IF($P132&lt;&gt;"OK",NA(),H132*'Settings'!$B$4*VLOOKUP(B132,'Employees'!$A$2:$I$101,5,FALSE)))</f>
        <v/>
      </c>
      <c r="J132" s="2" t="n"/>
      <c r="K132" s="2" t="n"/>
      <c r="L132" s="4" t="n"/>
      <c r="M132" s="2" t="n"/>
      <c r="N132" s="13">
        <f>IF($P132="","",IF($P132&lt;&gt;"OK",NA(),IF(J132="Approved",IF(E132&gt;'Settings'!$B$3,0,NETWORKDAYS(E132,MIN(F132,'Settings'!$B$3),'Holidays'!$A$2:$A$51)*G132*'Settings'!$B$4*VLOOKUP(B132,'Employees'!$A$2:$I$101,5,FALSE)),0)))</f>
        <v/>
      </c>
      <c r="O132" s="13">
        <f>IF($P132="","",IF($P132&lt;&gt;"OK",NA(),IF(J132="Approved",I132-N132,0)))</f>
        <v/>
      </c>
      <c r="P132" s="8">
        <f>IF(COUNTA(A132:B132,D132:G132,J132:M132)=0,"",IF('Settings'!$B$7&lt;&gt;"OK","CHECK SETTINGS",IF(OR(A132="",COUNTIFS($A$2:$A$1001,A132)&lt;&gt;1,COUNTIFS('Employees'!$A$2:$A$101,B132,'Employees'!$I$2:$I$101,"OK")&lt;&gt;1,COUNTIFS('Settings'!$H$11:$H$13,D132)&lt;&gt;1),"CHECK ID / TYPE",IF(OR(NOT(ISNUMBER(E132)),NOT(ISNUMBER(F132)),NOT(ISNUMBER(G132))),"CHECK DATES / FRACTION",IF(OR(E132&lt;MAX('Settings'!$B$2,VLOOKUP(B132,'Employees'!$A$2:$H$101,3,FALSE)),F132&gt;'Settings'!$B$5,F132&lt;E132,NOT(OR(G132=1,AND(G132=0.5,E132=F132))),NOT(OR(J132="Pending",J132="Approved",J132="Denied",J132="Canceled"))),"CHECK DATES / FRACTION / STATUS",IF(AND(OR(J132="Approved",J132="Denied"),OR(K132="",NOT(ISNUMBER(L132)))),"ADD DECISION RECORD",IF(AND(OR(J132="Approved",J132="Pending"),COUNTIFS($B$2:$B$1001,B132,$E$2:$E$1001,"&lt;="&amp;F132,$F$2:$F$1001,"&gt;="&amp;E132,$J$2:$J$1001,"&lt;&gt;Denied",$J$2:$J$1001,"&lt;&gt;Canceled")&gt;1),"OVERLAPPING ACTIVE REQUESTS",IF(NETWORKDAYS(E132,F132,'Holidays'!$A$2:$A$51)=0,"NO WORKDAYS","OK"))))))))</f>
        <v/>
      </c>
    </row>
    <row r="133">
      <c r="A133" s="11" t="n"/>
      <c r="B133" s="11" t="n"/>
      <c r="C133" s="8">
        <f>IF($P133="","",IF($P133&lt;&gt;"OK",NA(),VLOOKUP(B133,'Employees'!$A$2:$I$101,2,FALSE)))</f>
        <v/>
      </c>
      <c r="D133" s="2" t="n"/>
      <c r="E133" s="4" t="n"/>
      <c r="F133" s="4" t="n"/>
      <c r="G133" s="12" t="n"/>
      <c r="H133" s="13">
        <f>IF($P133="","",IF($P133&lt;&gt;"OK",NA(),NETWORKDAYS(E133,F133,'Holidays'!$A$2:$A$51)*G133))</f>
        <v/>
      </c>
      <c r="I133" s="13">
        <f>IF($P133="","",IF($P133&lt;&gt;"OK",NA(),H133*'Settings'!$B$4*VLOOKUP(B133,'Employees'!$A$2:$I$101,5,FALSE)))</f>
        <v/>
      </c>
      <c r="J133" s="2" t="n"/>
      <c r="K133" s="2" t="n"/>
      <c r="L133" s="4" t="n"/>
      <c r="M133" s="2" t="n"/>
      <c r="N133" s="13">
        <f>IF($P133="","",IF($P133&lt;&gt;"OK",NA(),IF(J133="Approved",IF(E133&gt;'Settings'!$B$3,0,NETWORKDAYS(E133,MIN(F133,'Settings'!$B$3),'Holidays'!$A$2:$A$51)*G133*'Settings'!$B$4*VLOOKUP(B133,'Employees'!$A$2:$I$101,5,FALSE)),0)))</f>
        <v/>
      </c>
      <c r="O133" s="13">
        <f>IF($P133="","",IF($P133&lt;&gt;"OK",NA(),IF(J133="Approved",I133-N133,0)))</f>
        <v/>
      </c>
      <c r="P133" s="8">
        <f>IF(COUNTA(A133:B133,D133:G133,J133:M133)=0,"",IF('Settings'!$B$7&lt;&gt;"OK","CHECK SETTINGS",IF(OR(A133="",COUNTIFS($A$2:$A$1001,A133)&lt;&gt;1,COUNTIFS('Employees'!$A$2:$A$101,B133,'Employees'!$I$2:$I$101,"OK")&lt;&gt;1,COUNTIFS('Settings'!$H$11:$H$13,D133)&lt;&gt;1),"CHECK ID / TYPE",IF(OR(NOT(ISNUMBER(E133)),NOT(ISNUMBER(F133)),NOT(ISNUMBER(G133))),"CHECK DATES / FRACTION",IF(OR(E133&lt;MAX('Settings'!$B$2,VLOOKUP(B133,'Employees'!$A$2:$H$101,3,FALSE)),F133&gt;'Settings'!$B$5,F133&lt;E133,NOT(OR(G133=1,AND(G133=0.5,E133=F133))),NOT(OR(J133="Pending",J133="Approved",J133="Denied",J133="Canceled"))),"CHECK DATES / FRACTION / STATUS",IF(AND(OR(J133="Approved",J133="Denied"),OR(K133="",NOT(ISNUMBER(L133)))),"ADD DECISION RECORD",IF(AND(OR(J133="Approved",J133="Pending"),COUNTIFS($B$2:$B$1001,B133,$E$2:$E$1001,"&lt;="&amp;F133,$F$2:$F$1001,"&gt;="&amp;E133,$J$2:$J$1001,"&lt;&gt;Denied",$J$2:$J$1001,"&lt;&gt;Canceled")&gt;1),"OVERLAPPING ACTIVE REQUESTS",IF(NETWORKDAYS(E133,F133,'Holidays'!$A$2:$A$51)=0,"NO WORKDAYS","OK"))))))))</f>
        <v/>
      </c>
    </row>
    <row r="134">
      <c r="A134" s="11" t="n"/>
      <c r="B134" s="11" t="n"/>
      <c r="C134" s="8">
        <f>IF($P134="","",IF($P134&lt;&gt;"OK",NA(),VLOOKUP(B134,'Employees'!$A$2:$I$101,2,FALSE)))</f>
        <v/>
      </c>
      <c r="D134" s="2" t="n"/>
      <c r="E134" s="4" t="n"/>
      <c r="F134" s="4" t="n"/>
      <c r="G134" s="12" t="n"/>
      <c r="H134" s="13">
        <f>IF($P134="","",IF($P134&lt;&gt;"OK",NA(),NETWORKDAYS(E134,F134,'Holidays'!$A$2:$A$51)*G134))</f>
        <v/>
      </c>
      <c r="I134" s="13">
        <f>IF($P134="","",IF($P134&lt;&gt;"OK",NA(),H134*'Settings'!$B$4*VLOOKUP(B134,'Employees'!$A$2:$I$101,5,FALSE)))</f>
        <v/>
      </c>
      <c r="J134" s="2" t="n"/>
      <c r="K134" s="2" t="n"/>
      <c r="L134" s="4" t="n"/>
      <c r="M134" s="2" t="n"/>
      <c r="N134" s="13">
        <f>IF($P134="","",IF($P134&lt;&gt;"OK",NA(),IF(J134="Approved",IF(E134&gt;'Settings'!$B$3,0,NETWORKDAYS(E134,MIN(F134,'Settings'!$B$3),'Holidays'!$A$2:$A$51)*G134*'Settings'!$B$4*VLOOKUP(B134,'Employees'!$A$2:$I$101,5,FALSE)),0)))</f>
        <v/>
      </c>
      <c r="O134" s="13">
        <f>IF($P134="","",IF($P134&lt;&gt;"OK",NA(),IF(J134="Approved",I134-N134,0)))</f>
        <v/>
      </c>
      <c r="P134" s="8">
        <f>IF(COUNTA(A134:B134,D134:G134,J134:M134)=0,"",IF('Settings'!$B$7&lt;&gt;"OK","CHECK SETTINGS",IF(OR(A134="",COUNTIFS($A$2:$A$1001,A134)&lt;&gt;1,COUNTIFS('Employees'!$A$2:$A$101,B134,'Employees'!$I$2:$I$101,"OK")&lt;&gt;1,COUNTIFS('Settings'!$H$11:$H$13,D134)&lt;&gt;1),"CHECK ID / TYPE",IF(OR(NOT(ISNUMBER(E134)),NOT(ISNUMBER(F134)),NOT(ISNUMBER(G134))),"CHECK DATES / FRACTION",IF(OR(E134&lt;MAX('Settings'!$B$2,VLOOKUP(B134,'Employees'!$A$2:$H$101,3,FALSE)),F134&gt;'Settings'!$B$5,F134&lt;E134,NOT(OR(G134=1,AND(G134=0.5,E134=F134))),NOT(OR(J134="Pending",J134="Approved",J134="Denied",J134="Canceled"))),"CHECK DATES / FRACTION / STATUS",IF(AND(OR(J134="Approved",J134="Denied"),OR(K134="",NOT(ISNUMBER(L134)))),"ADD DECISION RECORD",IF(AND(OR(J134="Approved",J134="Pending"),COUNTIFS($B$2:$B$1001,B134,$E$2:$E$1001,"&lt;="&amp;F134,$F$2:$F$1001,"&gt;="&amp;E134,$J$2:$J$1001,"&lt;&gt;Denied",$J$2:$J$1001,"&lt;&gt;Canceled")&gt;1),"OVERLAPPING ACTIVE REQUESTS",IF(NETWORKDAYS(E134,F134,'Holidays'!$A$2:$A$51)=0,"NO WORKDAYS","OK"))))))))</f>
        <v/>
      </c>
    </row>
    <row r="135">
      <c r="A135" s="11" t="n"/>
      <c r="B135" s="11" t="n"/>
      <c r="C135" s="8">
        <f>IF($P135="","",IF($P135&lt;&gt;"OK",NA(),VLOOKUP(B135,'Employees'!$A$2:$I$101,2,FALSE)))</f>
        <v/>
      </c>
      <c r="D135" s="2" t="n"/>
      <c r="E135" s="4" t="n"/>
      <c r="F135" s="4" t="n"/>
      <c r="G135" s="12" t="n"/>
      <c r="H135" s="13">
        <f>IF($P135="","",IF($P135&lt;&gt;"OK",NA(),NETWORKDAYS(E135,F135,'Holidays'!$A$2:$A$51)*G135))</f>
        <v/>
      </c>
      <c r="I135" s="13">
        <f>IF($P135="","",IF($P135&lt;&gt;"OK",NA(),H135*'Settings'!$B$4*VLOOKUP(B135,'Employees'!$A$2:$I$101,5,FALSE)))</f>
        <v/>
      </c>
      <c r="J135" s="2" t="n"/>
      <c r="K135" s="2" t="n"/>
      <c r="L135" s="4" t="n"/>
      <c r="M135" s="2" t="n"/>
      <c r="N135" s="13">
        <f>IF($P135="","",IF($P135&lt;&gt;"OK",NA(),IF(J135="Approved",IF(E135&gt;'Settings'!$B$3,0,NETWORKDAYS(E135,MIN(F135,'Settings'!$B$3),'Holidays'!$A$2:$A$51)*G135*'Settings'!$B$4*VLOOKUP(B135,'Employees'!$A$2:$I$101,5,FALSE)),0)))</f>
        <v/>
      </c>
      <c r="O135" s="13">
        <f>IF($P135="","",IF($P135&lt;&gt;"OK",NA(),IF(J135="Approved",I135-N135,0)))</f>
        <v/>
      </c>
      <c r="P135" s="8">
        <f>IF(COUNTA(A135:B135,D135:G135,J135:M135)=0,"",IF('Settings'!$B$7&lt;&gt;"OK","CHECK SETTINGS",IF(OR(A135="",COUNTIFS($A$2:$A$1001,A135)&lt;&gt;1,COUNTIFS('Employees'!$A$2:$A$101,B135,'Employees'!$I$2:$I$101,"OK")&lt;&gt;1,COUNTIFS('Settings'!$H$11:$H$13,D135)&lt;&gt;1),"CHECK ID / TYPE",IF(OR(NOT(ISNUMBER(E135)),NOT(ISNUMBER(F135)),NOT(ISNUMBER(G135))),"CHECK DATES / FRACTION",IF(OR(E135&lt;MAX('Settings'!$B$2,VLOOKUP(B135,'Employees'!$A$2:$H$101,3,FALSE)),F135&gt;'Settings'!$B$5,F135&lt;E135,NOT(OR(G135=1,AND(G135=0.5,E135=F135))),NOT(OR(J135="Pending",J135="Approved",J135="Denied",J135="Canceled"))),"CHECK DATES / FRACTION / STATUS",IF(AND(OR(J135="Approved",J135="Denied"),OR(K135="",NOT(ISNUMBER(L135)))),"ADD DECISION RECORD",IF(AND(OR(J135="Approved",J135="Pending"),COUNTIFS($B$2:$B$1001,B135,$E$2:$E$1001,"&lt;="&amp;F135,$F$2:$F$1001,"&gt;="&amp;E135,$J$2:$J$1001,"&lt;&gt;Denied",$J$2:$J$1001,"&lt;&gt;Canceled")&gt;1),"OVERLAPPING ACTIVE REQUESTS",IF(NETWORKDAYS(E135,F135,'Holidays'!$A$2:$A$51)=0,"NO WORKDAYS","OK"))))))))</f>
        <v/>
      </c>
    </row>
    <row r="136">
      <c r="A136" s="11" t="n"/>
      <c r="B136" s="11" t="n"/>
      <c r="C136" s="8">
        <f>IF($P136="","",IF($P136&lt;&gt;"OK",NA(),VLOOKUP(B136,'Employees'!$A$2:$I$101,2,FALSE)))</f>
        <v/>
      </c>
      <c r="D136" s="2" t="n"/>
      <c r="E136" s="4" t="n"/>
      <c r="F136" s="4" t="n"/>
      <c r="G136" s="12" t="n"/>
      <c r="H136" s="13">
        <f>IF($P136="","",IF($P136&lt;&gt;"OK",NA(),NETWORKDAYS(E136,F136,'Holidays'!$A$2:$A$51)*G136))</f>
        <v/>
      </c>
      <c r="I136" s="13">
        <f>IF($P136="","",IF($P136&lt;&gt;"OK",NA(),H136*'Settings'!$B$4*VLOOKUP(B136,'Employees'!$A$2:$I$101,5,FALSE)))</f>
        <v/>
      </c>
      <c r="J136" s="2" t="n"/>
      <c r="K136" s="2" t="n"/>
      <c r="L136" s="4" t="n"/>
      <c r="M136" s="2" t="n"/>
      <c r="N136" s="13">
        <f>IF($P136="","",IF($P136&lt;&gt;"OK",NA(),IF(J136="Approved",IF(E136&gt;'Settings'!$B$3,0,NETWORKDAYS(E136,MIN(F136,'Settings'!$B$3),'Holidays'!$A$2:$A$51)*G136*'Settings'!$B$4*VLOOKUP(B136,'Employees'!$A$2:$I$101,5,FALSE)),0)))</f>
        <v/>
      </c>
      <c r="O136" s="13">
        <f>IF($P136="","",IF($P136&lt;&gt;"OK",NA(),IF(J136="Approved",I136-N136,0)))</f>
        <v/>
      </c>
      <c r="P136" s="8">
        <f>IF(COUNTA(A136:B136,D136:G136,J136:M136)=0,"",IF('Settings'!$B$7&lt;&gt;"OK","CHECK SETTINGS",IF(OR(A136="",COUNTIFS($A$2:$A$1001,A136)&lt;&gt;1,COUNTIFS('Employees'!$A$2:$A$101,B136,'Employees'!$I$2:$I$101,"OK")&lt;&gt;1,COUNTIFS('Settings'!$H$11:$H$13,D136)&lt;&gt;1),"CHECK ID / TYPE",IF(OR(NOT(ISNUMBER(E136)),NOT(ISNUMBER(F136)),NOT(ISNUMBER(G136))),"CHECK DATES / FRACTION",IF(OR(E136&lt;MAX('Settings'!$B$2,VLOOKUP(B136,'Employees'!$A$2:$H$101,3,FALSE)),F136&gt;'Settings'!$B$5,F136&lt;E136,NOT(OR(G136=1,AND(G136=0.5,E136=F136))),NOT(OR(J136="Pending",J136="Approved",J136="Denied",J136="Canceled"))),"CHECK DATES / FRACTION / STATUS",IF(AND(OR(J136="Approved",J136="Denied"),OR(K136="",NOT(ISNUMBER(L136)))),"ADD DECISION RECORD",IF(AND(OR(J136="Approved",J136="Pending"),COUNTIFS($B$2:$B$1001,B136,$E$2:$E$1001,"&lt;="&amp;F136,$F$2:$F$1001,"&gt;="&amp;E136,$J$2:$J$1001,"&lt;&gt;Denied",$J$2:$J$1001,"&lt;&gt;Canceled")&gt;1),"OVERLAPPING ACTIVE REQUESTS",IF(NETWORKDAYS(E136,F136,'Holidays'!$A$2:$A$51)=0,"NO WORKDAYS","OK"))))))))</f>
        <v/>
      </c>
    </row>
    <row r="137">
      <c r="A137" s="11" t="n"/>
      <c r="B137" s="11" t="n"/>
      <c r="C137" s="8">
        <f>IF($P137="","",IF($P137&lt;&gt;"OK",NA(),VLOOKUP(B137,'Employees'!$A$2:$I$101,2,FALSE)))</f>
        <v/>
      </c>
      <c r="D137" s="2" t="n"/>
      <c r="E137" s="4" t="n"/>
      <c r="F137" s="4" t="n"/>
      <c r="G137" s="12" t="n"/>
      <c r="H137" s="13">
        <f>IF($P137="","",IF($P137&lt;&gt;"OK",NA(),NETWORKDAYS(E137,F137,'Holidays'!$A$2:$A$51)*G137))</f>
        <v/>
      </c>
      <c r="I137" s="13">
        <f>IF($P137="","",IF($P137&lt;&gt;"OK",NA(),H137*'Settings'!$B$4*VLOOKUP(B137,'Employees'!$A$2:$I$101,5,FALSE)))</f>
        <v/>
      </c>
      <c r="J137" s="2" t="n"/>
      <c r="K137" s="2" t="n"/>
      <c r="L137" s="4" t="n"/>
      <c r="M137" s="2" t="n"/>
      <c r="N137" s="13">
        <f>IF($P137="","",IF($P137&lt;&gt;"OK",NA(),IF(J137="Approved",IF(E137&gt;'Settings'!$B$3,0,NETWORKDAYS(E137,MIN(F137,'Settings'!$B$3),'Holidays'!$A$2:$A$51)*G137*'Settings'!$B$4*VLOOKUP(B137,'Employees'!$A$2:$I$101,5,FALSE)),0)))</f>
        <v/>
      </c>
      <c r="O137" s="13">
        <f>IF($P137="","",IF($P137&lt;&gt;"OK",NA(),IF(J137="Approved",I137-N137,0)))</f>
        <v/>
      </c>
      <c r="P137" s="8">
        <f>IF(COUNTA(A137:B137,D137:G137,J137:M137)=0,"",IF('Settings'!$B$7&lt;&gt;"OK","CHECK SETTINGS",IF(OR(A137="",COUNTIFS($A$2:$A$1001,A137)&lt;&gt;1,COUNTIFS('Employees'!$A$2:$A$101,B137,'Employees'!$I$2:$I$101,"OK")&lt;&gt;1,COUNTIFS('Settings'!$H$11:$H$13,D137)&lt;&gt;1),"CHECK ID / TYPE",IF(OR(NOT(ISNUMBER(E137)),NOT(ISNUMBER(F137)),NOT(ISNUMBER(G137))),"CHECK DATES / FRACTION",IF(OR(E137&lt;MAX('Settings'!$B$2,VLOOKUP(B137,'Employees'!$A$2:$H$101,3,FALSE)),F137&gt;'Settings'!$B$5,F137&lt;E137,NOT(OR(G137=1,AND(G137=0.5,E137=F137))),NOT(OR(J137="Pending",J137="Approved",J137="Denied",J137="Canceled"))),"CHECK DATES / FRACTION / STATUS",IF(AND(OR(J137="Approved",J137="Denied"),OR(K137="",NOT(ISNUMBER(L137)))),"ADD DECISION RECORD",IF(AND(OR(J137="Approved",J137="Pending"),COUNTIFS($B$2:$B$1001,B137,$E$2:$E$1001,"&lt;="&amp;F137,$F$2:$F$1001,"&gt;="&amp;E137,$J$2:$J$1001,"&lt;&gt;Denied",$J$2:$J$1001,"&lt;&gt;Canceled")&gt;1),"OVERLAPPING ACTIVE REQUESTS",IF(NETWORKDAYS(E137,F137,'Holidays'!$A$2:$A$51)=0,"NO WORKDAYS","OK"))))))))</f>
        <v/>
      </c>
    </row>
    <row r="138">
      <c r="A138" s="11" t="n"/>
      <c r="B138" s="11" t="n"/>
      <c r="C138" s="8">
        <f>IF($P138="","",IF($P138&lt;&gt;"OK",NA(),VLOOKUP(B138,'Employees'!$A$2:$I$101,2,FALSE)))</f>
        <v/>
      </c>
      <c r="D138" s="2" t="n"/>
      <c r="E138" s="4" t="n"/>
      <c r="F138" s="4" t="n"/>
      <c r="G138" s="12" t="n"/>
      <c r="H138" s="13">
        <f>IF($P138="","",IF($P138&lt;&gt;"OK",NA(),NETWORKDAYS(E138,F138,'Holidays'!$A$2:$A$51)*G138))</f>
        <v/>
      </c>
      <c r="I138" s="13">
        <f>IF($P138="","",IF($P138&lt;&gt;"OK",NA(),H138*'Settings'!$B$4*VLOOKUP(B138,'Employees'!$A$2:$I$101,5,FALSE)))</f>
        <v/>
      </c>
      <c r="J138" s="2" t="n"/>
      <c r="K138" s="2" t="n"/>
      <c r="L138" s="4" t="n"/>
      <c r="M138" s="2" t="n"/>
      <c r="N138" s="13">
        <f>IF($P138="","",IF($P138&lt;&gt;"OK",NA(),IF(J138="Approved",IF(E138&gt;'Settings'!$B$3,0,NETWORKDAYS(E138,MIN(F138,'Settings'!$B$3),'Holidays'!$A$2:$A$51)*G138*'Settings'!$B$4*VLOOKUP(B138,'Employees'!$A$2:$I$101,5,FALSE)),0)))</f>
        <v/>
      </c>
      <c r="O138" s="13">
        <f>IF($P138="","",IF($P138&lt;&gt;"OK",NA(),IF(J138="Approved",I138-N138,0)))</f>
        <v/>
      </c>
      <c r="P138" s="8">
        <f>IF(COUNTA(A138:B138,D138:G138,J138:M138)=0,"",IF('Settings'!$B$7&lt;&gt;"OK","CHECK SETTINGS",IF(OR(A138="",COUNTIFS($A$2:$A$1001,A138)&lt;&gt;1,COUNTIFS('Employees'!$A$2:$A$101,B138,'Employees'!$I$2:$I$101,"OK")&lt;&gt;1,COUNTIFS('Settings'!$H$11:$H$13,D138)&lt;&gt;1),"CHECK ID / TYPE",IF(OR(NOT(ISNUMBER(E138)),NOT(ISNUMBER(F138)),NOT(ISNUMBER(G138))),"CHECK DATES / FRACTION",IF(OR(E138&lt;MAX('Settings'!$B$2,VLOOKUP(B138,'Employees'!$A$2:$H$101,3,FALSE)),F138&gt;'Settings'!$B$5,F138&lt;E138,NOT(OR(G138=1,AND(G138=0.5,E138=F138))),NOT(OR(J138="Pending",J138="Approved",J138="Denied",J138="Canceled"))),"CHECK DATES / FRACTION / STATUS",IF(AND(OR(J138="Approved",J138="Denied"),OR(K138="",NOT(ISNUMBER(L138)))),"ADD DECISION RECORD",IF(AND(OR(J138="Approved",J138="Pending"),COUNTIFS($B$2:$B$1001,B138,$E$2:$E$1001,"&lt;="&amp;F138,$F$2:$F$1001,"&gt;="&amp;E138,$J$2:$J$1001,"&lt;&gt;Denied",$J$2:$J$1001,"&lt;&gt;Canceled")&gt;1),"OVERLAPPING ACTIVE REQUESTS",IF(NETWORKDAYS(E138,F138,'Holidays'!$A$2:$A$51)=0,"NO WORKDAYS","OK"))))))))</f>
        <v/>
      </c>
    </row>
    <row r="139">
      <c r="A139" s="11" t="n"/>
      <c r="B139" s="11" t="n"/>
      <c r="C139" s="8">
        <f>IF($P139="","",IF($P139&lt;&gt;"OK",NA(),VLOOKUP(B139,'Employees'!$A$2:$I$101,2,FALSE)))</f>
        <v/>
      </c>
      <c r="D139" s="2" t="n"/>
      <c r="E139" s="4" t="n"/>
      <c r="F139" s="4" t="n"/>
      <c r="G139" s="12" t="n"/>
      <c r="H139" s="13">
        <f>IF($P139="","",IF($P139&lt;&gt;"OK",NA(),NETWORKDAYS(E139,F139,'Holidays'!$A$2:$A$51)*G139))</f>
        <v/>
      </c>
      <c r="I139" s="13">
        <f>IF($P139="","",IF($P139&lt;&gt;"OK",NA(),H139*'Settings'!$B$4*VLOOKUP(B139,'Employees'!$A$2:$I$101,5,FALSE)))</f>
        <v/>
      </c>
      <c r="J139" s="2" t="n"/>
      <c r="K139" s="2" t="n"/>
      <c r="L139" s="4" t="n"/>
      <c r="M139" s="2" t="n"/>
      <c r="N139" s="13">
        <f>IF($P139="","",IF($P139&lt;&gt;"OK",NA(),IF(J139="Approved",IF(E139&gt;'Settings'!$B$3,0,NETWORKDAYS(E139,MIN(F139,'Settings'!$B$3),'Holidays'!$A$2:$A$51)*G139*'Settings'!$B$4*VLOOKUP(B139,'Employees'!$A$2:$I$101,5,FALSE)),0)))</f>
        <v/>
      </c>
      <c r="O139" s="13">
        <f>IF($P139="","",IF($P139&lt;&gt;"OK",NA(),IF(J139="Approved",I139-N139,0)))</f>
        <v/>
      </c>
      <c r="P139" s="8">
        <f>IF(COUNTA(A139:B139,D139:G139,J139:M139)=0,"",IF('Settings'!$B$7&lt;&gt;"OK","CHECK SETTINGS",IF(OR(A139="",COUNTIFS($A$2:$A$1001,A139)&lt;&gt;1,COUNTIFS('Employees'!$A$2:$A$101,B139,'Employees'!$I$2:$I$101,"OK")&lt;&gt;1,COUNTIFS('Settings'!$H$11:$H$13,D139)&lt;&gt;1),"CHECK ID / TYPE",IF(OR(NOT(ISNUMBER(E139)),NOT(ISNUMBER(F139)),NOT(ISNUMBER(G139))),"CHECK DATES / FRACTION",IF(OR(E139&lt;MAX('Settings'!$B$2,VLOOKUP(B139,'Employees'!$A$2:$H$101,3,FALSE)),F139&gt;'Settings'!$B$5,F139&lt;E139,NOT(OR(G139=1,AND(G139=0.5,E139=F139))),NOT(OR(J139="Pending",J139="Approved",J139="Denied",J139="Canceled"))),"CHECK DATES / FRACTION / STATUS",IF(AND(OR(J139="Approved",J139="Denied"),OR(K139="",NOT(ISNUMBER(L139)))),"ADD DECISION RECORD",IF(AND(OR(J139="Approved",J139="Pending"),COUNTIFS($B$2:$B$1001,B139,$E$2:$E$1001,"&lt;="&amp;F139,$F$2:$F$1001,"&gt;="&amp;E139,$J$2:$J$1001,"&lt;&gt;Denied",$J$2:$J$1001,"&lt;&gt;Canceled")&gt;1),"OVERLAPPING ACTIVE REQUESTS",IF(NETWORKDAYS(E139,F139,'Holidays'!$A$2:$A$51)=0,"NO WORKDAYS","OK"))))))))</f>
        <v/>
      </c>
    </row>
    <row r="140">
      <c r="A140" s="11" t="n"/>
      <c r="B140" s="11" t="n"/>
      <c r="C140" s="8">
        <f>IF($P140="","",IF($P140&lt;&gt;"OK",NA(),VLOOKUP(B140,'Employees'!$A$2:$I$101,2,FALSE)))</f>
        <v/>
      </c>
      <c r="D140" s="2" t="n"/>
      <c r="E140" s="4" t="n"/>
      <c r="F140" s="4" t="n"/>
      <c r="G140" s="12" t="n"/>
      <c r="H140" s="13">
        <f>IF($P140="","",IF($P140&lt;&gt;"OK",NA(),NETWORKDAYS(E140,F140,'Holidays'!$A$2:$A$51)*G140))</f>
        <v/>
      </c>
      <c r="I140" s="13">
        <f>IF($P140="","",IF($P140&lt;&gt;"OK",NA(),H140*'Settings'!$B$4*VLOOKUP(B140,'Employees'!$A$2:$I$101,5,FALSE)))</f>
        <v/>
      </c>
      <c r="J140" s="2" t="n"/>
      <c r="K140" s="2" t="n"/>
      <c r="L140" s="4" t="n"/>
      <c r="M140" s="2" t="n"/>
      <c r="N140" s="13">
        <f>IF($P140="","",IF($P140&lt;&gt;"OK",NA(),IF(J140="Approved",IF(E140&gt;'Settings'!$B$3,0,NETWORKDAYS(E140,MIN(F140,'Settings'!$B$3),'Holidays'!$A$2:$A$51)*G140*'Settings'!$B$4*VLOOKUP(B140,'Employees'!$A$2:$I$101,5,FALSE)),0)))</f>
        <v/>
      </c>
      <c r="O140" s="13">
        <f>IF($P140="","",IF($P140&lt;&gt;"OK",NA(),IF(J140="Approved",I140-N140,0)))</f>
        <v/>
      </c>
      <c r="P140" s="8">
        <f>IF(COUNTA(A140:B140,D140:G140,J140:M140)=0,"",IF('Settings'!$B$7&lt;&gt;"OK","CHECK SETTINGS",IF(OR(A140="",COUNTIFS($A$2:$A$1001,A140)&lt;&gt;1,COUNTIFS('Employees'!$A$2:$A$101,B140,'Employees'!$I$2:$I$101,"OK")&lt;&gt;1,COUNTIFS('Settings'!$H$11:$H$13,D140)&lt;&gt;1),"CHECK ID / TYPE",IF(OR(NOT(ISNUMBER(E140)),NOT(ISNUMBER(F140)),NOT(ISNUMBER(G140))),"CHECK DATES / FRACTION",IF(OR(E140&lt;MAX('Settings'!$B$2,VLOOKUP(B140,'Employees'!$A$2:$H$101,3,FALSE)),F140&gt;'Settings'!$B$5,F140&lt;E140,NOT(OR(G140=1,AND(G140=0.5,E140=F140))),NOT(OR(J140="Pending",J140="Approved",J140="Denied",J140="Canceled"))),"CHECK DATES / FRACTION / STATUS",IF(AND(OR(J140="Approved",J140="Denied"),OR(K140="",NOT(ISNUMBER(L140)))),"ADD DECISION RECORD",IF(AND(OR(J140="Approved",J140="Pending"),COUNTIFS($B$2:$B$1001,B140,$E$2:$E$1001,"&lt;="&amp;F140,$F$2:$F$1001,"&gt;="&amp;E140,$J$2:$J$1001,"&lt;&gt;Denied",$J$2:$J$1001,"&lt;&gt;Canceled")&gt;1),"OVERLAPPING ACTIVE REQUESTS",IF(NETWORKDAYS(E140,F140,'Holidays'!$A$2:$A$51)=0,"NO WORKDAYS","OK"))))))))</f>
        <v/>
      </c>
    </row>
    <row r="141">
      <c r="A141" s="11" t="n"/>
      <c r="B141" s="11" t="n"/>
      <c r="C141" s="8">
        <f>IF($P141="","",IF($P141&lt;&gt;"OK",NA(),VLOOKUP(B141,'Employees'!$A$2:$I$101,2,FALSE)))</f>
        <v/>
      </c>
      <c r="D141" s="2" t="n"/>
      <c r="E141" s="4" t="n"/>
      <c r="F141" s="4" t="n"/>
      <c r="G141" s="12" t="n"/>
      <c r="H141" s="13">
        <f>IF($P141="","",IF($P141&lt;&gt;"OK",NA(),NETWORKDAYS(E141,F141,'Holidays'!$A$2:$A$51)*G141))</f>
        <v/>
      </c>
      <c r="I141" s="13">
        <f>IF($P141="","",IF($P141&lt;&gt;"OK",NA(),H141*'Settings'!$B$4*VLOOKUP(B141,'Employees'!$A$2:$I$101,5,FALSE)))</f>
        <v/>
      </c>
      <c r="J141" s="2" t="n"/>
      <c r="K141" s="2" t="n"/>
      <c r="L141" s="4" t="n"/>
      <c r="M141" s="2" t="n"/>
      <c r="N141" s="13">
        <f>IF($P141="","",IF($P141&lt;&gt;"OK",NA(),IF(J141="Approved",IF(E141&gt;'Settings'!$B$3,0,NETWORKDAYS(E141,MIN(F141,'Settings'!$B$3),'Holidays'!$A$2:$A$51)*G141*'Settings'!$B$4*VLOOKUP(B141,'Employees'!$A$2:$I$101,5,FALSE)),0)))</f>
        <v/>
      </c>
      <c r="O141" s="13">
        <f>IF($P141="","",IF($P141&lt;&gt;"OK",NA(),IF(J141="Approved",I141-N141,0)))</f>
        <v/>
      </c>
      <c r="P141" s="8">
        <f>IF(COUNTA(A141:B141,D141:G141,J141:M141)=0,"",IF('Settings'!$B$7&lt;&gt;"OK","CHECK SETTINGS",IF(OR(A141="",COUNTIFS($A$2:$A$1001,A141)&lt;&gt;1,COUNTIFS('Employees'!$A$2:$A$101,B141,'Employees'!$I$2:$I$101,"OK")&lt;&gt;1,COUNTIFS('Settings'!$H$11:$H$13,D141)&lt;&gt;1),"CHECK ID / TYPE",IF(OR(NOT(ISNUMBER(E141)),NOT(ISNUMBER(F141)),NOT(ISNUMBER(G141))),"CHECK DATES / FRACTION",IF(OR(E141&lt;MAX('Settings'!$B$2,VLOOKUP(B141,'Employees'!$A$2:$H$101,3,FALSE)),F141&gt;'Settings'!$B$5,F141&lt;E141,NOT(OR(G141=1,AND(G141=0.5,E141=F141))),NOT(OR(J141="Pending",J141="Approved",J141="Denied",J141="Canceled"))),"CHECK DATES / FRACTION / STATUS",IF(AND(OR(J141="Approved",J141="Denied"),OR(K141="",NOT(ISNUMBER(L141)))),"ADD DECISION RECORD",IF(AND(OR(J141="Approved",J141="Pending"),COUNTIFS($B$2:$B$1001,B141,$E$2:$E$1001,"&lt;="&amp;F141,$F$2:$F$1001,"&gt;="&amp;E141,$J$2:$J$1001,"&lt;&gt;Denied",$J$2:$J$1001,"&lt;&gt;Canceled")&gt;1),"OVERLAPPING ACTIVE REQUESTS",IF(NETWORKDAYS(E141,F141,'Holidays'!$A$2:$A$51)=0,"NO WORKDAYS","OK"))))))))</f>
        <v/>
      </c>
    </row>
    <row r="142">
      <c r="A142" s="11" t="n"/>
      <c r="B142" s="11" t="n"/>
      <c r="C142" s="8">
        <f>IF($P142="","",IF($P142&lt;&gt;"OK",NA(),VLOOKUP(B142,'Employees'!$A$2:$I$101,2,FALSE)))</f>
        <v/>
      </c>
      <c r="D142" s="2" t="n"/>
      <c r="E142" s="4" t="n"/>
      <c r="F142" s="4" t="n"/>
      <c r="G142" s="12" t="n"/>
      <c r="H142" s="13">
        <f>IF($P142="","",IF($P142&lt;&gt;"OK",NA(),NETWORKDAYS(E142,F142,'Holidays'!$A$2:$A$51)*G142))</f>
        <v/>
      </c>
      <c r="I142" s="13">
        <f>IF($P142="","",IF($P142&lt;&gt;"OK",NA(),H142*'Settings'!$B$4*VLOOKUP(B142,'Employees'!$A$2:$I$101,5,FALSE)))</f>
        <v/>
      </c>
      <c r="J142" s="2" t="n"/>
      <c r="K142" s="2" t="n"/>
      <c r="L142" s="4" t="n"/>
      <c r="M142" s="2" t="n"/>
      <c r="N142" s="13">
        <f>IF($P142="","",IF($P142&lt;&gt;"OK",NA(),IF(J142="Approved",IF(E142&gt;'Settings'!$B$3,0,NETWORKDAYS(E142,MIN(F142,'Settings'!$B$3),'Holidays'!$A$2:$A$51)*G142*'Settings'!$B$4*VLOOKUP(B142,'Employees'!$A$2:$I$101,5,FALSE)),0)))</f>
        <v/>
      </c>
      <c r="O142" s="13">
        <f>IF($P142="","",IF($P142&lt;&gt;"OK",NA(),IF(J142="Approved",I142-N142,0)))</f>
        <v/>
      </c>
      <c r="P142" s="8">
        <f>IF(COUNTA(A142:B142,D142:G142,J142:M142)=0,"",IF('Settings'!$B$7&lt;&gt;"OK","CHECK SETTINGS",IF(OR(A142="",COUNTIFS($A$2:$A$1001,A142)&lt;&gt;1,COUNTIFS('Employees'!$A$2:$A$101,B142,'Employees'!$I$2:$I$101,"OK")&lt;&gt;1,COUNTIFS('Settings'!$H$11:$H$13,D142)&lt;&gt;1),"CHECK ID / TYPE",IF(OR(NOT(ISNUMBER(E142)),NOT(ISNUMBER(F142)),NOT(ISNUMBER(G142))),"CHECK DATES / FRACTION",IF(OR(E142&lt;MAX('Settings'!$B$2,VLOOKUP(B142,'Employees'!$A$2:$H$101,3,FALSE)),F142&gt;'Settings'!$B$5,F142&lt;E142,NOT(OR(G142=1,AND(G142=0.5,E142=F142))),NOT(OR(J142="Pending",J142="Approved",J142="Denied",J142="Canceled"))),"CHECK DATES / FRACTION / STATUS",IF(AND(OR(J142="Approved",J142="Denied"),OR(K142="",NOT(ISNUMBER(L142)))),"ADD DECISION RECORD",IF(AND(OR(J142="Approved",J142="Pending"),COUNTIFS($B$2:$B$1001,B142,$E$2:$E$1001,"&lt;="&amp;F142,$F$2:$F$1001,"&gt;="&amp;E142,$J$2:$J$1001,"&lt;&gt;Denied",$J$2:$J$1001,"&lt;&gt;Canceled")&gt;1),"OVERLAPPING ACTIVE REQUESTS",IF(NETWORKDAYS(E142,F142,'Holidays'!$A$2:$A$51)=0,"NO WORKDAYS","OK"))))))))</f>
        <v/>
      </c>
    </row>
    <row r="143">
      <c r="A143" s="11" t="n"/>
      <c r="B143" s="11" t="n"/>
      <c r="C143" s="8">
        <f>IF($P143="","",IF($P143&lt;&gt;"OK",NA(),VLOOKUP(B143,'Employees'!$A$2:$I$101,2,FALSE)))</f>
        <v/>
      </c>
      <c r="D143" s="2" t="n"/>
      <c r="E143" s="4" t="n"/>
      <c r="F143" s="4" t="n"/>
      <c r="G143" s="12" t="n"/>
      <c r="H143" s="13">
        <f>IF($P143="","",IF($P143&lt;&gt;"OK",NA(),NETWORKDAYS(E143,F143,'Holidays'!$A$2:$A$51)*G143))</f>
        <v/>
      </c>
      <c r="I143" s="13">
        <f>IF($P143="","",IF($P143&lt;&gt;"OK",NA(),H143*'Settings'!$B$4*VLOOKUP(B143,'Employees'!$A$2:$I$101,5,FALSE)))</f>
        <v/>
      </c>
      <c r="J143" s="2" t="n"/>
      <c r="K143" s="2" t="n"/>
      <c r="L143" s="4" t="n"/>
      <c r="M143" s="2" t="n"/>
      <c r="N143" s="13">
        <f>IF($P143="","",IF($P143&lt;&gt;"OK",NA(),IF(J143="Approved",IF(E143&gt;'Settings'!$B$3,0,NETWORKDAYS(E143,MIN(F143,'Settings'!$B$3),'Holidays'!$A$2:$A$51)*G143*'Settings'!$B$4*VLOOKUP(B143,'Employees'!$A$2:$I$101,5,FALSE)),0)))</f>
        <v/>
      </c>
      <c r="O143" s="13">
        <f>IF($P143="","",IF($P143&lt;&gt;"OK",NA(),IF(J143="Approved",I143-N143,0)))</f>
        <v/>
      </c>
      <c r="P143" s="8">
        <f>IF(COUNTA(A143:B143,D143:G143,J143:M143)=0,"",IF('Settings'!$B$7&lt;&gt;"OK","CHECK SETTINGS",IF(OR(A143="",COUNTIFS($A$2:$A$1001,A143)&lt;&gt;1,COUNTIFS('Employees'!$A$2:$A$101,B143,'Employees'!$I$2:$I$101,"OK")&lt;&gt;1,COUNTIFS('Settings'!$H$11:$H$13,D143)&lt;&gt;1),"CHECK ID / TYPE",IF(OR(NOT(ISNUMBER(E143)),NOT(ISNUMBER(F143)),NOT(ISNUMBER(G143))),"CHECK DATES / FRACTION",IF(OR(E143&lt;MAX('Settings'!$B$2,VLOOKUP(B143,'Employees'!$A$2:$H$101,3,FALSE)),F143&gt;'Settings'!$B$5,F143&lt;E143,NOT(OR(G143=1,AND(G143=0.5,E143=F143))),NOT(OR(J143="Pending",J143="Approved",J143="Denied",J143="Canceled"))),"CHECK DATES / FRACTION / STATUS",IF(AND(OR(J143="Approved",J143="Denied"),OR(K143="",NOT(ISNUMBER(L143)))),"ADD DECISION RECORD",IF(AND(OR(J143="Approved",J143="Pending"),COUNTIFS($B$2:$B$1001,B143,$E$2:$E$1001,"&lt;="&amp;F143,$F$2:$F$1001,"&gt;="&amp;E143,$J$2:$J$1001,"&lt;&gt;Denied",$J$2:$J$1001,"&lt;&gt;Canceled")&gt;1),"OVERLAPPING ACTIVE REQUESTS",IF(NETWORKDAYS(E143,F143,'Holidays'!$A$2:$A$51)=0,"NO WORKDAYS","OK"))))))))</f>
        <v/>
      </c>
    </row>
    <row r="144">
      <c r="A144" s="11" t="n"/>
      <c r="B144" s="11" t="n"/>
      <c r="C144" s="8">
        <f>IF($P144="","",IF($P144&lt;&gt;"OK",NA(),VLOOKUP(B144,'Employees'!$A$2:$I$101,2,FALSE)))</f>
        <v/>
      </c>
      <c r="D144" s="2" t="n"/>
      <c r="E144" s="4" t="n"/>
      <c r="F144" s="4" t="n"/>
      <c r="G144" s="12" t="n"/>
      <c r="H144" s="13">
        <f>IF($P144="","",IF($P144&lt;&gt;"OK",NA(),NETWORKDAYS(E144,F144,'Holidays'!$A$2:$A$51)*G144))</f>
        <v/>
      </c>
      <c r="I144" s="13">
        <f>IF($P144="","",IF($P144&lt;&gt;"OK",NA(),H144*'Settings'!$B$4*VLOOKUP(B144,'Employees'!$A$2:$I$101,5,FALSE)))</f>
        <v/>
      </c>
      <c r="J144" s="2" t="n"/>
      <c r="K144" s="2" t="n"/>
      <c r="L144" s="4" t="n"/>
      <c r="M144" s="2" t="n"/>
      <c r="N144" s="13">
        <f>IF($P144="","",IF($P144&lt;&gt;"OK",NA(),IF(J144="Approved",IF(E144&gt;'Settings'!$B$3,0,NETWORKDAYS(E144,MIN(F144,'Settings'!$B$3),'Holidays'!$A$2:$A$51)*G144*'Settings'!$B$4*VLOOKUP(B144,'Employees'!$A$2:$I$101,5,FALSE)),0)))</f>
        <v/>
      </c>
      <c r="O144" s="13">
        <f>IF($P144="","",IF($P144&lt;&gt;"OK",NA(),IF(J144="Approved",I144-N144,0)))</f>
        <v/>
      </c>
      <c r="P144" s="8">
        <f>IF(COUNTA(A144:B144,D144:G144,J144:M144)=0,"",IF('Settings'!$B$7&lt;&gt;"OK","CHECK SETTINGS",IF(OR(A144="",COUNTIFS($A$2:$A$1001,A144)&lt;&gt;1,COUNTIFS('Employees'!$A$2:$A$101,B144,'Employees'!$I$2:$I$101,"OK")&lt;&gt;1,COUNTIFS('Settings'!$H$11:$H$13,D144)&lt;&gt;1),"CHECK ID / TYPE",IF(OR(NOT(ISNUMBER(E144)),NOT(ISNUMBER(F144)),NOT(ISNUMBER(G144))),"CHECK DATES / FRACTION",IF(OR(E144&lt;MAX('Settings'!$B$2,VLOOKUP(B144,'Employees'!$A$2:$H$101,3,FALSE)),F144&gt;'Settings'!$B$5,F144&lt;E144,NOT(OR(G144=1,AND(G144=0.5,E144=F144))),NOT(OR(J144="Pending",J144="Approved",J144="Denied",J144="Canceled"))),"CHECK DATES / FRACTION / STATUS",IF(AND(OR(J144="Approved",J144="Denied"),OR(K144="",NOT(ISNUMBER(L144)))),"ADD DECISION RECORD",IF(AND(OR(J144="Approved",J144="Pending"),COUNTIFS($B$2:$B$1001,B144,$E$2:$E$1001,"&lt;="&amp;F144,$F$2:$F$1001,"&gt;="&amp;E144,$J$2:$J$1001,"&lt;&gt;Denied",$J$2:$J$1001,"&lt;&gt;Canceled")&gt;1),"OVERLAPPING ACTIVE REQUESTS",IF(NETWORKDAYS(E144,F144,'Holidays'!$A$2:$A$51)=0,"NO WORKDAYS","OK"))))))))</f>
        <v/>
      </c>
    </row>
    <row r="145">
      <c r="A145" s="11" t="n"/>
      <c r="B145" s="11" t="n"/>
      <c r="C145" s="8">
        <f>IF($P145="","",IF($P145&lt;&gt;"OK",NA(),VLOOKUP(B145,'Employees'!$A$2:$I$101,2,FALSE)))</f>
        <v/>
      </c>
      <c r="D145" s="2" t="n"/>
      <c r="E145" s="4" t="n"/>
      <c r="F145" s="4" t="n"/>
      <c r="G145" s="12" t="n"/>
      <c r="H145" s="13">
        <f>IF($P145="","",IF($P145&lt;&gt;"OK",NA(),NETWORKDAYS(E145,F145,'Holidays'!$A$2:$A$51)*G145))</f>
        <v/>
      </c>
      <c r="I145" s="13">
        <f>IF($P145="","",IF($P145&lt;&gt;"OK",NA(),H145*'Settings'!$B$4*VLOOKUP(B145,'Employees'!$A$2:$I$101,5,FALSE)))</f>
        <v/>
      </c>
      <c r="J145" s="2" t="n"/>
      <c r="K145" s="2" t="n"/>
      <c r="L145" s="4" t="n"/>
      <c r="M145" s="2" t="n"/>
      <c r="N145" s="13">
        <f>IF($P145="","",IF($P145&lt;&gt;"OK",NA(),IF(J145="Approved",IF(E145&gt;'Settings'!$B$3,0,NETWORKDAYS(E145,MIN(F145,'Settings'!$B$3),'Holidays'!$A$2:$A$51)*G145*'Settings'!$B$4*VLOOKUP(B145,'Employees'!$A$2:$I$101,5,FALSE)),0)))</f>
        <v/>
      </c>
      <c r="O145" s="13">
        <f>IF($P145="","",IF($P145&lt;&gt;"OK",NA(),IF(J145="Approved",I145-N145,0)))</f>
        <v/>
      </c>
      <c r="P145" s="8">
        <f>IF(COUNTA(A145:B145,D145:G145,J145:M145)=0,"",IF('Settings'!$B$7&lt;&gt;"OK","CHECK SETTINGS",IF(OR(A145="",COUNTIFS($A$2:$A$1001,A145)&lt;&gt;1,COUNTIFS('Employees'!$A$2:$A$101,B145,'Employees'!$I$2:$I$101,"OK")&lt;&gt;1,COUNTIFS('Settings'!$H$11:$H$13,D145)&lt;&gt;1),"CHECK ID / TYPE",IF(OR(NOT(ISNUMBER(E145)),NOT(ISNUMBER(F145)),NOT(ISNUMBER(G145))),"CHECK DATES / FRACTION",IF(OR(E145&lt;MAX('Settings'!$B$2,VLOOKUP(B145,'Employees'!$A$2:$H$101,3,FALSE)),F145&gt;'Settings'!$B$5,F145&lt;E145,NOT(OR(G145=1,AND(G145=0.5,E145=F145))),NOT(OR(J145="Pending",J145="Approved",J145="Denied",J145="Canceled"))),"CHECK DATES / FRACTION / STATUS",IF(AND(OR(J145="Approved",J145="Denied"),OR(K145="",NOT(ISNUMBER(L145)))),"ADD DECISION RECORD",IF(AND(OR(J145="Approved",J145="Pending"),COUNTIFS($B$2:$B$1001,B145,$E$2:$E$1001,"&lt;="&amp;F145,$F$2:$F$1001,"&gt;="&amp;E145,$J$2:$J$1001,"&lt;&gt;Denied",$J$2:$J$1001,"&lt;&gt;Canceled")&gt;1),"OVERLAPPING ACTIVE REQUESTS",IF(NETWORKDAYS(E145,F145,'Holidays'!$A$2:$A$51)=0,"NO WORKDAYS","OK"))))))))</f>
        <v/>
      </c>
    </row>
    <row r="146">
      <c r="A146" s="11" t="n"/>
      <c r="B146" s="11" t="n"/>
      <c r="C146" s="8">
        <f>IF($P146="","",IF($P146&lt;&gt;"OK",NA(),VLOOKUP(B146,'Employees'!$A$2:$I$101,2,FALSE)))</f>
        <v/>
      </c>
      <c r="D146" s="2" t="n"/>
      <c r="E146" s="4" t="n"/>
      <c r="F146" s="4" t="n"/>
      <c r="G146" s="12" t="n"/>
      <c r="H146" s="13">
        <f>IF($P146="","",IF($P146&lt;&gt;"OK",NA(),NETWORKDAYS(E146,F146,'Holidays'!$A$2:$A$51)*G146))</f>
        <v/>
      </c>
      <c r="I146" s="13">
        <f>IF($P146="","",IF($P146&lt;&gt;"OK",NA(),H146*'Settings'!$B$4*VLOOKUP(B146,'Employees'!$A$2:$I$101,5,FALSE)))</f>
        <v/>
      </c>
      <c r="J146" s="2" t="n"/>
      <c r="K146" s="2" t="n"/>
      <c r="L146" s="4" t="n"/>
      <c r="M146" s="2" t="n"/>
      <c r="N146" s="13">
        <f>IF($P146="","",IF($P146&lt;&gt;"OK",NA(),IF(J146="Approved",IF(E146&gt;'Settings'!$B$3,0,NETWORKDAYS(E146,MIN(F146,'Settings'!$B$3),'Holidays'!$A$2:$A$51)*G146*'Settings'!$B$4*VLOOKUP(B146,'Employees'!$A$2:$I$101,5,FALSE)),0)))</f>
        <v/>
      </c>
      <c r="O146" s="13">
        <f>IF($P146="","",IF($P146&lt;&gt;"OK",NA(),IF(J146="Approved",I146-N146,0)))</f>
        <v/>
      </c>
      <c r="P146" s="8">
        <f>IF(COUNTA(A146:B146,D146:G146,J146:M146)=0,"",IF('Settings'!$B$7&lt;&gt;"OK","CHECK SETTINGS",IF(OR(A146="",COUNTIFS($A$2:$A$1001,A146)&lt;&gt;1,COUNTIFS('Employees'!$A$2:$A$101,B146,'Employees'!$I$2:$I$101,"OK")&lt;&gt;1,COUNTIFS('Settings'!$H$11:$H$13,D146)&lt;&gt;1),"CHECK ID / TYPE",IF(OR(NOT(ISNUMBER(E146)),NOT(ISNUMBER(F146)),NOT(ISNUMBER(G146))),"CHECK DATES / FRACTION",IF(OR(E146&lt;MAX('Settings'!$B$2,VLOOKUP(B146,'Employees'!$A$2:$H$101,3,FALSE)),F146&gt;'Settings'!$B$5,F146&lt;E146,NOT(OR(G146=1,AND(G146=0.5,E146=F146))),NOT(OR(J146="Pending",J146="Approved",J146="Denied",J146="Canceled"))),"CHECK DATES / FRACTION / STATUS",IF(AND(OR(J146="Approved",J146="Denied"),OR(K146="",NOT(ISNUMBER(L146)))),"ADD DECISION RECORD",IF(AND(OR(J146="Approved",J146="Pending"),COUNTIFS($B$2:$B$1001,B146,$E$2:$E$1001,"&lt;="&amp;F146,$F$2:$F$1001,"&gt;="&amp;E146,$J$2:$J$1001,"&lt;&gt;Denied",$J$2:$J$1001,"&lt;&gt;Canceled")&gt;1),"OVERLAPPING ACTIVE REQUESTS",IF(NETWORKDAYS(E146,F146,'Holidays'!$A$2:$A$51)=0,"NO WORKDAYS","OK"))))))))</f>
        <v/>
      </c>
    </row>
    <row r="147">
      <c r="A147" s="11" t="n"/>
      <c r="B147" s="11" t="n"/>
      <c r="C147" s="8">
        <f>IF($P147="","",IF($P147&lt;&gt;"OK",NA(),VLOOKUP(B147,'Employees'!$A$2:$I$101,2,FALSE)))</f>
        <v/>
      </c>
      <c r="D147" s="2" t="n"/>
      <c r="E147" s="4" t="n"/>
      <c r="F147" s="4" t="n"/>
      <c r="G147" s="12" t="n"/>
      <c r="H147" s="13">
        <f>IF($P147="","",IF($P147&lt;&gt;"OK",NA(),NETWORKDAYS(E147,F147,'Holidays'!$A$2:$A$51)*G147))</f>
        <v/>
      </c>
      <c r="I147" s="13">
        <f>IF($P147="","",IF($P147&lt;&gt;"OK",NA(),H147*'Settings'!$B$4*VLOOKUP(B147,'Employees'!$A$2:$I$101,5,FALSE)))</f>
        <v/>
      </c>
      <c r="J147" s="2" t="n"/>
      <c r="K147" s="2" t="n"/>
      <c r="L147" s="4" t="n"/>
      <c r="M147" s="2" t="n"/>
      <c r="N147" s="13">
        <f>IF($P147="","",IF($P147&lt;&gt;"OK",NA(),IF(J147="Approved",IF(E147&gt;'Settings'!$B$3,0,NETWORKDAYS(E147,MIN(F147,'Settings'!$B$3),'Holidays'!$A$2:$A$51)*G147*'Settings'!$B$4*VLOOKUP(B147,'Employees'!$A$2:$I$101,5,FALSE)),0)))</f>
        <v/>
      </c>
      <c r="O147" s="13">
        <f>IF($P147="","",IF($P147&lt;&gt;"OK",NA(),IF(J147="Approved",I147-N147,0)))</f>
        <v/>
      </c>
      <c r="P147" s="8">
        <f>IF(COUNTA(A147:B147,D147:G147,J147:M147)=0,"",IF('Settings'!$B$7&lt;&gt;"OK","CHECK SETTINGS",IF(OR(A147="",COUNTIFS($A$2:$A$1001,A147)&lt;&gt;1,COUNTIFS('Employees'!$A$2:$A$101,B147,'Employees'!$I$2:$I$101,"OK")&lt;&gt;1,COUNTIFS('Settings'!$H$11:$H$13,D147)&lt;&gt;1),"CHECK ID / TYPE",IF(OR(NOT(ISNUMBER(E147)),NOT(ISNUMBER(F147)),NOT(ISNUMBER(G147))),"CHECK DATES / FRACTION",IF(OR(E147&lt;MAX('Settings'!$B$2,VLOOKUP(B147,'Employees'!$A$2:$H$101,3,FALSE)),F147&gt;'Settings'!$B$5,F147&lt;E147,NOT(OR(G147=1,AND(G147=0.5,E147=F147))),NOT(OR(J147="Pending",J147="Approved",J147="Denied",J147="Canceled"))),"CHECK DATES / FRACTION / STATUS",IF(AND(OR(J147="Approved",J147="Denied"),OR(K147="",NOT(ISNUMBER(L147)))),"ADD DECISION RECORD",IF(AND(OR(J147="Approved",J147="Pending"),COUNTIFS($B$2:$B$1001,B147,$E$2:$E$1001,"&lt;="&amp;F147,$F$2:$F$1001,"&gt;="&amp;E147,$J$2:$J$1001,"&lt;&gt;Denied",$J$2:$J$1001,"&lt;&gt;Canceled")&gt;1),"OVERLAPPING ACTIVE REQUESTS",IF(NETWORKDAYS(E147,F147,'Holidays'!$A$2:$A$51)=0,"NO WORKDAYS","OK"))))))))</f>
        <v/>
      </c>
    </row>
    <row r="148">
      <c r="A148" s="11" t="n"/>
      <c r="B148" s="11" t="n"/>
      <c r="C148" s="8">
        <f>IF($P148="","",IF($P148&lt;&gt;"OK",NA(),VLOOKUP(B148,'Employees'!$A$2:$I$101,2,FALSE)))</f>
        <v/>
      </c>
      <c r="D148" s="2" t="n"/>
      <c r="E148" s="4" t="n"/>
      <c r="F148" s="4" t="n"/>
      <c r="G148" s="12" t="n"/>
      <c r="H148" s="13">
        <f>IF($P148="","",IF($P148&lt;&gt;"OK",NA(),NETWORKDAYS(E148,F148,'Holidays'!$A$2:$A$51)*G148))</f>
        <v/>
      </c>
      <c r="I148" s="13">
        <f>IF($P148="","",IF($P148&lt;&gt;"OK",NA(),H148*'Settings'!$B$4*VLOOKUP(B148,'Employees'!$A$2:$I$101,5,FALSE)))</f>
        <v/>
      </c>
      <c r="J148" s="2" t="n"/>
      <c r="K148" s="2" t="n"/>
      <c r="L148" s="4" t="n"/>
      <c r="M148" s="2" t="n"/>
      <c r="N148" s="13">
        <f>IF($P148="","",IF($P148&lt;&gt;"OK",NA(),IF(J148="Approved",IF(E148&gt;'Settings'!$B$3,0,NETWORKDAYS(E148,MIN(F148,'Settings'!$B$3),'Holidays'!$A$2:$A$51)*G148*'Settings'!$B$4*VLOOKUP(B148,'Employees'!$A$2:$I$101,5,FALSE)),0)))</f>
        <v/>
      </c>
      <c r="O148" s="13">
        <f>IF($P148="","",IF($P148&lt;&gt;"OK",NA(),IF(J148="Approved",I148-N148,0)))</f>
        <v/>
      </c>
      <c r="P148" s="8">
        <f>IF(COUNTA(A148:B148,D148:G148,J148:M148)=0,"",IF('Settings'!$B$7&lt;&gt;"OK","CHECK SETTINGS",IF(OR(A148="",COUNTIFS($A$2:$A$1001,A148)&lt;&gt;1,COUNTIFS('Employees'!$A$2:$A$101,B148,'Employees'!$I$2:$I$101,"OK")&lt;&gt;1,COUNTIFS('Settings'!$H$11:$H$13,D148)&lt;&gt;1),"CHECK ID / TYPE",IF(OR(NOT(ISNUMBER(E148)),NOT(ISNUMBER(F148)),NOT(ISNUMBER(G148))),"CHECK DATES / FRACTION",IF(OR(E148&lt;MAX('Settings'!$B$2,VLOOKUP(B148,'Employees'!$A$2:$H$101,3,FALSE)),F148&gt;'Settings'!$B$5,F148&lt;E148,NOT(OR(G148=1,AND(G148=0.5,E148=F148))),NOT(OR(J148="Pending",J148="Approved",J148="Denied",J148="Canceled"))),"CHECK DATES / FRACTION / STATUS",IF(AND(OR(J148="Approved",J148="Denied"),OR(K148="",NOT(ISNUMBER(L148)))),"ADD DECISION RECORD",IF(AND(OR(J148="Approved",J148="Pending"),COUNTIFS($B$2:$B$1001,B148,$E$2:$E$1001,"&lt;="&amp;F148,$F$2:$F$1001,"&gt;="&amp;E148,$J$2:$J$1001,"&lt;&gt;Denied",$J$2:$J$1001,"&lt;&gt;Canceled")&gt;1),"OVERLAPPING ACTIVE REQUESTS",IF(NETWORKDAYS(E148,F148,'Holidays'!$A$2:$A$51)=0,"NO WORKDAYS","OK"))))))))</f>
        <v/>
      </c>
    </row>
    <row r="149">
      <c r="A149" s="11" t="n"/>
      <c r="B149" s="11" t="n"/>
      <c r="C149" s="8">
        <f>IF($P149="","",IF($P149&lt;&gt;"OK",NA(),VLOOKUP(B149,'Employees'!$A$2:$I$101,2,FALSE)))</f>
        <v/>
      </c>
      <c r="D149" s="2" t="n"/>
      <c r="E149" s="4" t="n"/>
      <c r="F149" s="4" t="n"/>
      <c r="G149" s="12" t="n"/>
      <c r="H149" s="13">
        <f>IF($P149="","",IF($P149&lt;&gt;"OK",NA(),NETWORKDAYS(E149,F149,'Holidays'!$A$2:$A$51)*G149))</f>
        <v/>
      </c>
      <c r="I149" s="13">
        <f>IF($P149="","",IF($P149&lt;&gt;"OK",NA(),H149*'Settings'!$B$4*VLOOKUP(B149,'Employees'!$A$2:$I$101,5,FALSE)))</f>
        <v/>
      </c>
      <c r="J149" s="2" t="n"/>
      <c r="K149" s="2" t="n"/>
      <c r="L149" s="4" t="n"/>
      <c r="M149" s="2" t="n"/>
      <c r="N149" s="13">
        <f>IF($P149="","",IF($P149&lt;&gt;"OK",NA(),IF(J149="Approved",IF(E149&gt;'Settings'!$B$3,0,NETWORKDAYS(E149,MIN(F149,'Settings'!$B$3),'Holidays'!$A$2:$A$51)*G149*'Settings'!$B$4*VLOOKUP(B149,'Employees'!$A$2:$I$101,5,FALSE)),0)))</f>
        <v/>
      </c>
      <c r="O149" s="13">
        <f>IF($P149="","",IF($P149&lt;&gt;"OK",NA(),IF(J149="Approved",I149-N149,0)))</f>
        <v/>
      </c>
      <c r="P149" s="8">
        <f>IF(COUNTA(A149:B149,D149:G149,J149:M149)=0,"",IF('Settings'!$B$7&lt;&gt;"OK","CHECK SETTINGS",IF(OR(A149="",COUNTIFS($A$2:$A$1001,A149)&lt;&gt;1,COUNTIFS('Employees'!$A$2:$A$101,B149,'Employees'!$I$2:$I$101,"OK")&lt;&gt;1,COUNTIFS('Settings'!$H$11:$H$13,D149)&lt;&gt;1),"CHECK ID / TYPE",IF(OR(NOT(ISNUMBER(E149)),NOT(ISNUMBER(F149)),NOT(ISNUMBER(G149))),"CHECK DATES / FRACTION",IF(OR(E149&lt;MAX('Settings'!$B$2,VLOOKUP(B149,'Employees'!$A$2:$H$101,3,FALSE)),F149&gt;'Settings'!$B$5,F149&lt;E149,NOT(OR(G149=1,AND(G149=0.5,E149=F149))),NOT(OR(J149="Pending",J149="Approved",J149="Denied",J149="Canceled"))),"CHECK DATES / FRACTION / STATUS",IF(AND(OR(J149="Approved",J149="Denied"),OR(K149="",NOT(ISNUMBER(L149)))),"ADD DECISION RECORD",IF(AND(OR(J149="Approved",J149="Pending"),COUNTIFS($B$2:$B$1001,B149,$E$2:$E$1001,"&lt;="&amp;F149,$F$2:$F$1001,"&gt;="&amp;E149,$J$2:$J$1001,"&lt;&gt;Denied",$J$2:$J$1001,"&lt;&gt;Canceled")&gt;1),"OVERLAPPING ACTIVE REQUESTS",IF(NETWORKDAYS(E149,F149,'Holidays'!$A$2:$A$51)=0,"NO WORKDAYS","OK"))))))))</f>
        <v/>
      </c>
    </row>
    <row r="150">
      <c r="A150" s="11" t="n"/>
      <c r="B150" s="11" t="n"/>
      <c r="C150" s="8">
        <f>IF($P150="","",IF($P150&lt;&gt;"OK",NA(),VLOOKUP(B150,'Employees'!$A$2:$I$101,2,FALSE)))</f>
        <v/>
      </c>
      <c r="D150" s="2" t="n"/>
      <c r="E150" s="4" t="n"/>
      <c r="F150" s="4" t="n"/>
      <c r="G150" s="12" t="n"/>
      <c r="H150" s="13">
        <f>IF($P150="","",IF($P150&lt;&gt;"OK",NA(),NETWORKDAYS(E150,F150,'Holidays'!$A$2:$A$51)*G150))</f>
        <v/>
      </c>
      <c r="I150" s="13">
        <f>IF($P150="","",IF($P150&lt;&gt;"OK",NA(),H150*'Settings'!$B$4*VLOOKUP(B150,'Employees'!$A$2:$I$101,5,FALSE)))</f>
        <v/>
      </c>
      <c r="J150" s="2" t="n"/>
      <c r="K150" s="2" t="n"/>
      <c r="L150" s="4" t="n"/>
      <c r="M150" s="2" t="n"/>
      <c r="N150" s="13">
        <f>IF($P150="","",IF($P150&lt;&gt;"OK",NA(),IF(J150="Approved",IF(E150&gt;'Settings'!$B$3,0,NETWORKDAYS(E150,MIN(F150,'Settings'!$B$3),'Holidays'!$A$2:$A$51)*G150*'Settings'!$B$4*VLOOKUP(B150,'Employees'!$A$2:$I$101,5,FALSE)),0)))</f>
        <v/>
      </c>
      <c r="O150" s="13">
        <f>IF($P150="","",IF($P150&lt;&gt;"OK",NA(),IF(J150="Approved",I150-N150,0)))</f>
        <v/>
      </c>
      <c r="P150" s="8">
        <f>IF(COUNTA(A150:B150,D150:G150,J150:M150)=0,"",IF('Settings'!$B$7&lt;&gt;"OK","CHECK SETTINGS",IF(OR(A150="",COUNTIFS($A$2:$A$1001,A150)&lt;&gt;1,COUNTIFS('Employees'!$A$2:$A$101,B150,'Employees'!$I$2:$I$101,"OK")&lt;&gt;1,COUNTIFS('Settings'!$H$11:$H$13,D150)&lt;&gt;1),"CHECK ID / TYPE",IF(OR(NOT(ISNUMBER(E150)),NOT(ISNUMBER(F150)),NOT(ISNUMBER(G150))),"CHECK DATES / FRACTION",IF(OR(E150&lt;MAX('Settings'!$B$2,VLOOKUP(B150,'Employees'!$A$2:$H$101,3,FALSE)),F150&gt;'Settings'!$B$5,F150&lt;E150,NOT(OR(G150=1,AND(G150=0.5,E150=F150))),NOT(OR(J150="Pending",J150="Approved",J150="Denied",J150="Canceled"))),"CHECK DATES / FRACTION / STATUS",IF(AND(OR(J150="Approved",J150="Denied"),OR(K150="",NOT(ISNUMBER(L150)))),"ADD DECISION RECORD",IF(AND(OR(J150="Approved",J150="Pending"),COUNTIFS($B$2:$B$1001,B150,$E$2:$E$1001,"&lt;="&amp;F150,$F$2:$F$1001,"&gt;="&amp;E150,$J$2:$J$1001,"&lt;&gt;Denied",$J$2:$J$1001,"&lt;&gt;Canceled")&gt;1),"OVERLAPPING ACTIVE REQUESTS",IF(NETWORKDAYS(E150,F150,'Holidays'!$A$2:$A$51)=0,"NO WORKDAYS","OK"))))))))</f>
        <v/>
      </c>
    </row>
    <row r="151">
      <c r="A151" s="11" t="n"/>
      <c r="B151" s="11" t="n"/>
      <c r="C151" s="8">
        <f>IF($P151="","",IF($P151&lt;&gt;"OK",NA(),VLOOKUP(B151,'Employees'!$A$2:$I$101,2,FALSE)))</f>
        <v/>
      </c>
      <c r="D151" s="2" t="n"/>
      <c r="E151" s="4" t="n"/>
      <c r="F151" s="4" t="n"/>
      <c r="G151" s="12" t="n"/>
      <c r="H151" s="13">
        <f>IF($P151="","",IF($P151&lt;&gt;"OK",NA(),NETWORKDAYS(E151,F151,'Holidays'!$A$2:$A$51)*G151))</f>
        <v/>
      </c>
      <c r="I151" s="13">
        <f>IF($P151="","",IF($P151&lt;&gt;"OK",NA(),H151*'Settings'!$B$4*VLOOKUP(B151,'Employees'!$A$2:$I$101,5,FALSE)))</f>
        <v/>
      </c>
      <c r="J151" s="2" t="n"/>
      <c r="K151" s="2" t="n"/>
      <c r="L151" s="4" t="n"/>
      <c r="M151" s="2" t="n"/>
      <c r="N151" s="13">
        <f>IF($P151="","",IF($P151&lt;&gt;"OK",NA(),IF(J151="Approved",IF(E151&gt;'Settings'!$B$3,0,NETWORKDAYS(E151,MIN(F151,'Settings'!$B$3),'Holidays'!$A$2:$A$51)*G151*'Settings'!$B$4*VLOOKUP(B151,'Employees'!$A$2:$I$101,5,FALSE)),0)))</f>
        <v/>
      </c>
      <c r="O151" s="13">
        <f>IF($P151="","",IF($P151&lt;&gt;"OK",NA(),IF(J151="Approved",I151-N151,0)))</f>
        <v/>
      </c>
      <c r="P151" s="8">
        <f>IF(COUNTA(A151:B151,D151:G151,J151:M151)=0,"",IF('Settings'!$B$7&lt;&gt;"OK","CHECK SETTINGS",IF(OR(A151="",COUNTIFS($A$2:$A$1001,A151)&lt;&gt;1,COUNTIFS('Employees'!$A$2:$A$101,B151,'Employees'!$I$2:$I$101,"OK")&lt;&gt;1,COUNTIFS('Settings'!$H$11:$H$13,D151)&lt;&gt;1),"CHECK ID / TYPE",IF(OR(NOT(ISNUMBER(E151)),NOT(ISNUMBER(F151)),NOT(ISNUMBER(G151))),"CHECK DATES / FRACTION",IF(OR(E151&lt;MAX('Settings'!$B$2,VLOOKUP(B151,'Employees'!$A$2:$H$101,3,FALSE)),F151&gt;'Settings'!$B$5,F151&lt;E151,NOT(OR(G151=1,AND(G151=0.5,E151=F151))),NOT(OR(J151="Pending",J151="Approved",J151="Denied",J151="Canceled"))),"CHECK DATES / FRACTION / STATUS",IF(AND(OR(J151="Approved",J151="Denied"),OR(K151="",NOT(ISNUMBER(L151)))),"ADD DECISION RECORD",IF(AND(OR(J151="Approved",J151="Pending"),COUNTIFS($B$2:$B$1001,B151,$E$2:$E$1001,"&lt;="&amp;F151,$F$2:$F$1001,"&gt;="&amp;E151,$J$2:$J$1001,"&lt;&gt;Denied",$J$2:$J$1001,"&lt;&gt;Canceled")&gt;1),"OVERLAPPING ACTIVE REQUESTS",IF(NETWORKDAYS(E151,F151,'Holidays'!$A$2:$A$51)=0,"NO WORKDAYS","OK"))))))))</f>
        <v/>
      </c>
    </row>
    <row r="152">
      <c r="A152" s="11" t="n"/>
      <c r="B152" s="11" t="n"/>
      <c r="C152" s="8">
        <f>IF($P152="","",IF($P152&lt;&gt;"OK",NA(),VLOOKUP(B152,'Employees'!$A$2:$I$101,2,FALSE)))</f>
        <v/>
      </c>
      <c r="D152" s="2" t="n"/>
      <c r="E152" s="4" t="n"/>
      <c r="F152" s="4" t="n"/>
      <c r="G152" s="12" t="n"/>
      <c r="H152" s="13">
        <f>IF($P152="","",IF($P152&lt;&gt;"OK",NA(),NETWORKDAYS(E152,F152,'Holidays'!$A$2:$A$51)*G152))</f>
        <v/>
      </c>
      <c r="I152" s="13">
        <f>IF($P152="","",IF($P152&lt;&gt;"OK",NA(),H152*'Settings'!$B$4*VLOOKUP(B152,'Employees'!$A$2:$I$101,5,FALSE)))</f>
        <v/>
      </c>
      <c r="J152" s="2" t="n"/>
      <c r="K152" s="2" t="n"/>
      <c r="L152" s="4" t="n"/>
      <c r="M152" s="2" t="n"/>
      <c r="N152" s="13">
        <f>IF($P152="","",IF($P152&lt;&gt;"OK",NA(),IF(J152="Approved",IF(E152&gt;'Settings'!$B$3,0,NETWORKDAYS(E152,MIN(F152,'Settings'!$B$3),'Holidays'!$A$2:$A$51)*G152*'Settings'!$B$4*VLOOKUP(B152,'Employees'!$A$2:$I$101,5,FALSE)),0)))</f>
        <v/>
      </c>
      <c r="O152" s="13">
        <f>IF($P152="","",IF($P152&lt;&gt;"OK",NA(),IF(J152="Approved",I152-N152,0)))</f>
        <v/>
      </c>
      <c r="P152" s="8">
        <f>IF(COUNTA(A152:B152,D152:G152,J152:M152)=0,"",IF('Settings'!$B$7&lt;&gt;"OK","CHECK SETTINGS",IF(OR(A152="",COUNTIFS($A$2:$A$1001,A152)&lt;&gt;1,COUNTIFS('Employees'!$A$2:$A$101,B152,'Employees'!$I$2:$I$101,"OK")&lt;&gt;1,COUNTIFS('Settings'!$H$11:$H$13,D152)&lt;&gt;1),"CHECK ID / TYPE",IF(OR(NOT(ISNUMBER(E152)),NOT(ISNUMBER(F152)),NOT(ISNUMBER(G152))),"CHECK DATES / FRACTION",IF(OR(E152&lt;MAX('Settings'!$B$2,VLOOKUP(B152,'Employees'!$A$2:$H$101,3,FALSE)),F152&gt;'Settings'!$B$5,F152&lt;E152,NOT(OR(G152=1,AND(G152=0.5,E152=F152))),NOT(OR(J152="Pending",J152="Approved",J152="Denied",J152="Canceled"))),"CHECK DATES / FRACTION / STATUS",IF(AND(OR(J152="Approved",J152="Denied"),OR(K152="",NOT(ISNUMBER(L152)))),"ADD DECISION RECORD",IF(AND(OR(J152="Approved",J152="Pending"),COUNTIFS($B$2:$B$1001,B152,$E$2:$E$1001,"&lt;="&amp;F152,$F$2:$F$1001,"&gt;="&amp;E152,$J$2:$J$1001,"&lt;&gt;Denied",$J$2:$J$1001,"&lt;&gt;Canceled")&gt;1),"OVERLAPPING ACTIVE REQUESTS",IF(NETWORKDAYS(E152,F152,'Holidays'!$A$2:$A$51)=0,"NO WORKDAYS","OK"))))))))</f>
        <v/>
      </c>
    </row>
    <row r="153">
      <c r="A153" s="11" t="n"/>
      <c r="B153" s="11" t="n"/>
      <c r="C153" s="8">
        <f>IF($P153="","",IF($P153&lt;&gt;"OK",NA(),VLOOKUP(B153,'Employees'!$A$2:$I$101,2,FALSE)))</f>
        <v/>
      </c>
      <c r="D153" s="2" t="n"/>
      <c r="E153" s="4" t="n"/>
      <c r="F153" s="4" t="n"/>
      <c r="G153" s="12" t="n"/>
      <c r="H153" s="13">
        <f>IF($P153="","",IF($P153&lt;&gt;"OK",NA(),NETWORKDAYS(E153,F153,'Holidays'!$A$2:$A$51)*G153))</f>
        <v/>
      </c>
      <c r="I153" s="13">
        <f>IF($P153="","",IF($P153&lt;&gt;"OK",NA(),H153*'Settings'!$B$4*VLOOKUP(B153,'Employees'!$A$2:$I$101,5,FALSE)))</f>
        <v/>
      </c>
      <c r="J153" s="2" t="n"/>
      <c r="K153" s="2" t="n"/>
      <c r="L153" s="4" t="n"/>
      <c r="M153" s="2" t="n"/>
      <c r="N153" s="13">
        <f>IF($P153="","",IF($P153&lt;&gt;"OK",NA(),IF(J153="Approved",IF(E153&gt;'Settings'!$B$3,0,NETWORKDAYS(E153,MIN(F153,'Settings'!$B$3),'Holidays'!$A$2:$A$51)*G153*'Settings'!$B$4*VLOOKUP(B153,'Employees'!$A$2:$I$101,5,FALSE)),0)))</f>
        <v/>
      </c>
      <c r="O153" s="13">
        <f>IF($P153="","",IF($P153&lt;&gt;"OK",NA(),IF(J153="Approved",I153-N153,0)))</f>
        <v/>
      </c>
      <c r="P153" s="8">
        <f>IF(COUNTA(A153:B153,D153:G153,J153:M153)=0,"",IF('Settings'!$B$7&lt;&gt;"OK","CHECK SETTINGS",IF(OR(A153="",COUNTIFS($A$2:$A$1001,A153)&lt;&gt;1,COUNTIFS('Employees'!$A$2:$A$101,B153,'Employees'!$I$2:$I$101,"OK")&lt;&gt;1,COUNTIFS('Settings'!$H$11:$H$13,D153)&lt;&gt;1),"CHECK ID / TYPE",IF(OR(NOT(ISNUMBER(E153)),NOT(ISNUMBER(F153)),NOT(ISNUMBER(G153))),"CHECK DATES / FRACTION",IF(OR(E153&lt;MAX('Settings'!$B$2,VLOOKUP(B153,'Employees'!$A$2:$H$101,3,FALSE)),F153&gt;'Settings'!$B$5,F153&lt;E153,NOT(OR(G153=1,AND(G153=0.5,E153=F153))),NOT(OR(J153="Pending",J153="Approved",J153="Denied",J153="Canceled"))),"CHECK DATES / FRACTION / STATUS",IF(AND(OR(J153="Approved",J153="Denied"),OR(K153="",NOT(ISNUMBER(L153)))),"ADD DECISION RECORD",IF(AND(OR(J153="Approved",J153="Pending"),COUNTIFS($B$2:$B$1001,B153,$E$2:$E$1001,"&lt;="&amp;F153,$F$2:$F$1001,"&gt;="&amp;E153,$J$2:$J$1001,"&lt;&gt;Denied",$J$2:$J$1001,"&lt;&gt;Canceled")&gt;1),"OVERLAPPING ACTIVE REQUESTS",IF(NETWORKDAYS(E153,F153,'Holidays'!$A$2:$A$51)=0,"NO WORKDAYS","OK"))))))))</f>
        <v/>
      </c>
    </row>
    <row r="154">
      <c r="A154" s="11" t="n"/>
      <c r="B154" s="11" t="n"/>
      <c r="C154" s="8">
        <f>IF($P154="","",IF($P154&lt;&gt;"OK",NA(),VLOOKUP(B154,'Employees'!$A$2:$I$101,2,FALSE)))</f>
        <v/>
      </c>
      <c r="D154" s="2" t="n"/>
      <c r="E154" s="4" t="n"/>
      <c r="F154" s="4" t="n"/>
      <c r="G154" s="12" t="n"/>
      <c r="H154" s="13">
        <f>IF($P154="","",IF($P154&lt;&gt;"OK",NA(),NETWORKDAYS(E154,F154,'Holidays'!$A$2:$A$51)*G154))</f>
        <v/>
      </c>
      <c r="I154" s="13">
        <f>IF($P154="","",IF($P154&lt;&gt;"OK",NA(),H154*'Settings'!$B$4*VLOOKUP(B154,'Employees'!$A$2:$I$101,5,FALSE)))</f>
        <v/>
      </c>
      <c r="J154" s="2" t="n"/>
      <c r="K154" s="2" t="n"/>
      <c r="L154" s="4" t="n"/>
      <c r="M154" s="2" t="n"/>
      <c r="N154" s="13">
        <f>IF($P154="","",IF($P154&lt;&gt;"OK",NA(),IF(J154="Approved",IF(E154&gt;'Settings'!$B$3,0,NETWORKDAYS(E154,MIN(F154,'Settings'!$B$3),'Holidays'!$A$2:$A$51)*G154*'Settings'!$B$4*VLOOKUP(B154,'Employees'!$A$2:$I$101,5,FALSE)),0)))</f>
        <v/>
      </c>
      <c r="O154" s="13">
        <f>IF($P154="","",IF($P154&lt;&gt;"OK",NA(),IF(J154="Approved",I154-N154,0)))</f>
        <v/>
      </c>
      <c r="P154" s="8">
        <f>IF(COUNTA(A154:B154,D154:G154,J154:M154)=0,"",IF('Settings'!$B$7&lt;&gt;"OK","CHECK SETTINGS",IF(OR(A154="",COUNTIFS($A$2:$A$1001,A154)&lt;&gt;1,COUNTIFS('Employees'!$A$2:$A$101,B154,'Employees'!$I$2:$I$101,"OK")&lt;&gt;1,COUNTIFS('Settings'!$H$11:$H$13,D154)&lt;&gt;1),"CHECK ID / TYPE",IF(OR(NOT(ISNUMBER(E154)),NOT(ISNUMBER(F154)),NOT(ISNUMBER(G154))),"CHECK DATES / FRACTION",IF(OR(E154&lt;MAX('Settings'!$B$2,VLOOKUP(B154,'Employees'!$A$2:$H$101,3,FALSE)),F154&gt;'Settings'!$B$5,F154&lt;E154,NOT(OR(G154=1,AND(G154=0.5,E154=F154))),NOT(OR(J154="Pending",J154="Approved",J154="Denied",J154="Canceled"))),"CHECK DATES / FRACTION / STATUS",IF(AND(OR(J154="Approved",J154="Denied"),OR(K154="",NOT(ISNUMBER(L154)))),"ADD DECISION RECORD",IF(AND(OR(J154="Approved",J154="Pending"),COUNTIFS($B$2:$B$1001,B154,$E$2:$E$1001,"&lt;="&amp;F154,$F$2:$F$1001,"&gt;="&amp;E154,$J$2:$J$1001,"&lt;&gt;Denied",$J$2:$J$1001,"&lt;&gt;Canceled")&gt;1),"OVERLAPPING ACTIVE REQUESTS",IF(NETWORKDAYS(E154,F154,'Holidays'!$A$2:$A$51)=0,"NO WORKDAYS","OK"))))))))</f>
        <v/>
      </c>
    </row>
    <row r="155">
      <c r="A155" s="11" t="n"/>
      <c r="B155" s="11" t="n"/>
      <c r="C155" s="8">
        <f>IF($P155="","",IF($P155&lt;&gt;"OK",NA(),VLOOKUP(B155,'Employees'!$A$2:$I$101,2,FALSE)))</f>
        <v/>
      </c>
      <c r="D155" s="2" t="n"/>
      <c r="E155" s="4" t="n"/>
      <c r="F155" s="4" t="n"/>
      <c r="G155" s="12" t="n"/>
      <c r="H155" s="13">
        <f>IF($P155="","",IF($P155&lt;&gt;"OK",NA(),NETWORKDAYS(E155,F155,'Holidays'!$A$2:$A$51)*G155))</f>
        <v/>
      </c>
      <c r="I155" s="13">
        <f>IF($P155="","",IF($P155&lt;&gt;"OK",NA(),H155*'Settings'!$B$4*VLOOKUP(B155,'Employees'!$A$2:$I$101,5,FALSE)))</f>
        <v/>
      </c>
      <c r="J155" s="2" t="n"/>
      <c r="K155" s="2" t="n"/>
      <c r="L155" s="4" t="n"/>
      <c r="M155" s="2" t="n"/>
      <c r="N155" s="13">
        <f>IF($P155="","",IF($P155&lt;&gt;"OK",NA(),IF(J155="Approved",IF(E155&gt;'Settings'!$B$3,0,NETWORKDAYS(E155,MIN(F155,'Settings'!$B$3),'Holidays'!$A$2:$A$51)*G155*'Settings'!$B$4*VLOOKUP(B155,'Employees'!$A$2:$I$101,5,FALSE)),0)))</f>
        <v/>
      </c>
      <c r="O155" s="13">
        <f>IF($P155="","",IF($P155&lt;&gt;"OK",NA(),IF(J155="Approved",I155-N155,0)))</f>
        <v/>
      </c>
      <c r="P155" s="8">
        <f>IF(COUNTA(A155:B155,D155:G155,J155:M155)=0,"",IF('Settings'!$B$7&lt;&gt;"OK","CHECK SETTINGS",IF(OR(A155="",COUNTIFS($A$2:$A$1001,A155)&lt;&gt;1,COUNTIFS('Employees'!$A$2:$A$101,B155,'Employees'!$I$2:$I$101,"OK")&lt;&gt;1,COUNTIFS('Settings'!$H$11:$H$13,D155)&lt;&gt;1),"CHECK ID / TYPE",IF(OR(NOT(ISNUMBER(E155)),NOT(ISNUMBER(F155)),NOT(ISNUMBER(G155))),"CHECK DATES / FRACTION",IF(OR(E155&lt;MAX('Settings'!$B$2,VLOOKUP(B155,'Employees'!$A$2:$H$101,3,FALSE)),F155&gt;'Settings'!$B$5,F155&lt;E155,NOT(OR(G155=1,AND(G155=0.5,E155=F155))),NOT(OR(J155="Pending",J155="Approved",J155="Denied",J155="Canceled"))),"CHECK DATES / FRACTION / STATUS",IF(AND(OR(J155="Approved",J155="Denied"),OR(K155="",NOT(ISNUMBER(L155)))),"ADD DECISION RECORD",IF(AND(OR(J155="Approved",J155="Pending"),COUNTIFS($B$2:$B$1001,B155,$E$2:$E$1001,"&lt;="&amp;F155,$F$2:$F$1001,"&gt;="&amp;E155,$J$2:$J$1001,"&lt;&gt;Denied",$J$2:$J$1001,"&lt;&gt;Canceled")&gt;1),"OVERLAPPING ACTIVE REQUESTS",IF(NETWORKDAYS(E155,F155,'Holidays'!$A$2:$A$51)=0,"NO WORKDAYS","OK"))))))))</f>
        <v/>
      </c>
    </row>
    <row r="156">
      <c r="A156" s="11" t="n"/>
      <c r="B156" s="11" t="n"/>
      <c r="C156" s="8">
        <f>IF($P156="","",IF($P156&lt;&gt;"OK",NA(),VLOOKUP(B156,'Employees'!$A$2:$I$101,2,FALSE)))</f>
        <v/>
      </c>
      <c r="D156" s="2" t="n"/>
      <c r="E156" s="4" t="n"/>
      <c r="F156" s="4" t="n"/>
      <c r="G156" s="12" t="n"/>
      <c r="H156" s="13">
        <f>IF($P156="","",IF($P156&lt;&gt;"OK",NA(),NETWORKDAYS(E156,F156,'Holidays'!$A$2:$A$51)*G156))</f>
        <v/>
      </c>
      <c r="I156" s="13">
        <f>IF($P156="","",IF($P156&lt;&gt;"OK",NA(),H156*'Settings'!$B$4*VLOOKUP(B156,'Employees'!$A$2:$I$101,5,FALSE)))</f>
        <v/>
      </c>
      <c r="J156" s="2" t="n"/>
      <c r="K156" s="2" t="n"/>
      <c r="L156" s="4" t="n"/>
      <c r="M156" s="2" t="n"/>
      <c r="N156" s="13">
        <f>IF($P156="","",IF($P156&lt;&gt;"OK",NA(),IF(J156="Approved",IF(E156&gt;'Settings'!$B$3,0,NETWORKDAYS(E156,MIN(F156,'Settings'!$B$3),'Holidays'!$A$2:$A$51)*G156*'Settings'!$B$4*VLOOKUP(B156,'Employees'!$A$2:$I$101,5,FALSE)),0)))</f>
        <v/>
      </c>
      <c r="O156" s="13">
        <f>IF($P156="","",IF($P156&lt;&gt;"OK",NA(),IF(J156="Approved",I156-N156,0)))</f>
        <v/>
      </c>
      <c r="P156" s="8">
        <f>IF(COUNTA(A156:B156,D156:G156,J156:M156)=0,"",IF('Settings'!$B$7&lt;&gt;"OK","CHECK SETTINGS",IF(OR(A156="",COUNTIFS($A$2:$A$1001,A156)&lt;&gt;1,COUNTIFS('Employees'!$A$2:$A$101,B156,'Employees'!$I$2:$I$101,"OK")&lt;&gt;1,COUNTIFS('Settings'!$H$11:$H$13,D156)&lt;&gt;1),"CHECK ID / TYPE",IF(OR(NOT(ISNUMBER(E156)),NOT(ISNUMBER(F156)),NOT(ISNUMBER(G156))),"CHECK DATES / FRACTION",IF(OR(E156&lt;MAX('Settings'!$B$2,VLOOKUP(B156,'Employees'!$A$2:$H$101,3,FALSE)),F156&gt;'Settings'!$B$5,F156&lt;E156,NOT(OR(G156=1,AND(G156=0.5,E156=F156))),NOT(OR(J156="Pending",J156="Approved",J156="Denied",J156="Canceled"))),"CHECK DATES / FRACTION / STATUS",IF(AND(OR(J156="Approved",J156="Denied"),OR(K156="",NOT(ISNUMBER(L156)))),"ADD DECISION RECORD",IF(AND(OR(J156="Approved",J156="Pending"),COUNTIFS($B$2:$B$1001,B156,$E$2:$E$1001,"&lt;="&amp;F156,$F$2:$F$1001,"&gt;="&amp;E156,$J$2:$J$1001,"&lt;&gt;Denied",$J$2:$J$1001,"&lt;&gt;Canceled")&gt;1),"OVERLAPPING ACTIVE REQUESTS",IF(NETWORKDAYS(E156,F156,'Holidays'!$A$2:$A$51)=0,"NO WORKDAYS","OK"))))))))</f>
        <v/>
      </c>
    </row>
    <row r="157">
      <c r="A157" s="11" t="n"/>
      <c r="B157" s="11" t="n"/>
      <c r="C157" s="8">
        <f>IF($P157="","",IF($P157&lt;&gt;"OK",NA(),VLOOKUP(B157,'Employees'!$A$2:$I$101,2,FALSE)))</f>
        <v/>
      </c>
      <c r="D157" s="2" t="n"/>
      <c r="E157" s="4" t="n"/>
      <c r="F157" s="4" t="n"/>
      <c r="G157" s="12" t="n"/>
      <c r="H157" s="13">
        <f>IF($P157="","",IF($P157&lt;&gt;"OK",NA(),NETWORKDAYS(E157,F157,'Holidays'!$A$2:$A$51)*G157))</f>
        <v/>
      </c>
      <c r="I157" s="13">
        <f>IF($P157="","",IF($P157&lt;&gt;"OK",NA(),H157*'Settings'!$B$4*VLOOKUP(B157,'Employees'!$A$2:$I$101,5,FALSE)))</f>
        <v/>
      </c>
      <c r="J157" s="2" t="n"/>
      <c r="K157" s="2" t="n"/>
      <c r="L157" s="4" t="n"/>
      <c r="M157" s="2" t="n"/>
      <c r="N157" s="13">
        <f>IF($P157="","",IF($P157&lt;&gt;"OK",NA(),IF(J157="Approved",IF(E157&gt;'Settings'!$B$3,0,NETWORKDAYS(E157,MIN(F157,'Settings'!$B$3),'Holidays'!$A$2:$A$51)*G157*'Settings'!$B$4*VLOOKUP(B157,'Employees'!$A$2:$I$101,5,FALSE)),0)))</f>
        <v/>
      </c>
      <c r="O157" s="13">
        <f>IF($P157="","",IF($P157&lt;&gt;"OK",NA(),IF(J157="Approved",I157-N157,0)))</f>
        <v/>
      </c>
      <c r="P157" s="8">
        <f>IF(COUNTA(A157:B157,D157:G157,J157:M157)=0,"",IF('Settings'!$B$7&lt;&gt;"OK","CHECK SETTINGS",IF(OR(A157="",COUNTIFS($A$2:$A$1001,A157)&lt;&gt;1,COUNTIFS('Employees'!$A$2:$A$101,B157,'Employees'!$I$2:$I$101,"OK")&lt;&gt;1,COUNTIFS('Settings'!$H$11:$H$13,D157)&lt;&gt;1),"CHECK ID / TYPE",IF(OR(NOT(ISNUMBER(E157)),NOT(ISNUMBER(F157)),NOT(ISNUMBER(G157))),"CHECK DATES / FRACTION",IF(OR(E157&lt;MAX('Settings'!$B$2,VLOOKUP(B157,'Employees'!$A$2:$H$101,3,FALSE)),F157&gt;'Settings'!$B$5,F157&lt;E157,NOT(OR(G157=1,AND(G157=0.5,E157=F157))),NOT(OR(J157="Pending",J157="Approved",J157="Denied",J157="Canceled"))),"CHECK DATES / FRACTION / STATUS",IF(AND(OR(J157="Approved",J157="Denied"),OR(K157="",NOT(ISNUMBER(L157)))),"ADD DECISION RECORD",IF(AND(OR(J157="Approved",J157="Pending"),COUNTIFS($B$2:$B$1001,B157,$E$2:$E$1001,"&lt;="&amp;F157,$F$2:$F$1001,"&gt;="&amp;E157,$J$2:$J$1001,"&lt;&gt;Denied",$J$2:$J$1001,"&lt;&gt;Canceled")&gt;1),"OVERLAPPING ACTIVE REQUESTS",IF(NETWORKDAYS(E157,F157,'Holidays'!$A$2:$A$51)=0,"NO WORKDAYS","OK"))))))))</f>
        <v/>
      </c>
    </row>
    <row r="158">
      <c r="A158" s="11" t="n"/>
      <c r="B158" s="11" t="n"/>
      <c r="C158" s="8">
        <f>IF($P158="","",IF($P158&lt;&gt;"OK",NA(),VLOOKUP(B158,'Employees'!$A$2:$I$101,2,FALSE)))</f>
        <v/>
      </c>
      <c r="D158" s="2" t="n"/>
      <c r="E158" s="4" t="n"/>
      <c r="F158" s="4" t="n"/>
      <c r="G158" s="12" t="n"/>
      <c r="H158" s="13">
        <f>IF($P158="","",IF($P158&lt;&gt;"OK",NA(),NETWORKDAYS(E158,F158,'Holidays'!$A$2:$A$51)*G158))</f>
        <v/>
      </c>
      <c r="I158" s="13">
        <f>IF($P158="","",IF($P158&lt;&gt;"OK",NA(),H158*'Settings'!$B$4*VLOOKUP(B158,'Employees'!$A$2:$I$101,5,FALSE)))</f>
        <v/>
      </c>
      <c r="J158" s="2" t="n"/>
      <c r="K158" s="2" t="n"/>
      <c r="L158" s="4" t="n"/>
      <c r="M158" s="2" t="n"/>
      <c r="N158" s="13">
        <f>IF($P158="","",IF($P158&lt;&gt;"OK",NA(),IF(J158="Approved",IF(E158&gt;'Settings'!$B$3,0,NETWORKDAYS(E158,MIN(F158,'Settings'!$B$3),'Holidays'!$A$2:$A$51)*G158*'Settings'!$B$4*VLOOKUP(B158,'Employees'!$A$2:$I$101,5,FALSE)),0)))</f>
        <v/>
      </c>
      <c r="O158" s="13">
        <f>IF($P158="","",IF($P158&lt;&gt;"OK",NA(),IF(J158="Approved",I158-N158,0)))</f>
        <v/>
      </c>
      <c r="P158" s="8">
        <f>IF(COUNTA(A158:B158,D158:G158,J158:M158)=0,"",IF('Settings'!$B$7&lt;&gt;"OK","CHECK SETTINGS",IF(OR(A158="",COUNTIFS($A$2:$A$1001,A158)&lt;&gt;1,COUNTIFS('Employees'!$A$2:$A$101,B158,'Employees'!$I$2:$I$101,"OK")&lt;&gt;1,COUNTIFS('Settings'!$H$11:$H$13,D158)&lt;&gt;1),"CHECK ID / TYPE",IF(OR(NOT(ISNUMBER(E158)),NOT(ISNUMBER(F158)),NOT(ISNUMBER(G158))),"CHECK DATES / FRACTION",IF(OR(E158&lt;MAX('Settings'!$B$2,VLOOKUP(B158,'Employees'!$A$2:$H$101,3,FALSE)),F158&gt;'Settings'!$B$5,F158&lt;E158,NOT(OR(G158=1,AND(G158=0.5,E158=F158))),NOT(OR(J158="Pending",J158="Approved",J158="Denied",J158="Canceled"))),"CHECK DATES / FRACTION / STATUS",IF(AND(OR(J158="Approved",J158="Denied"),OR(K158="",NOT(ISNUMBER(L158)))),"ADD DECISION RECORD",IF(AND(OR(J158="Approved",J158="Pending"),COUNTIFS($B$2:$B$1001,B158,$E$2:$E$1001,"&lt;="&amp;F158,$F$2:$F$1001,"&gt;="&amp;E158,$J$2:$J$1001,"&lt;&gt;Denied",$J$2:$J$1001,"&lt;&gt;Canceled")&gt;1),"OVERLAPPING ACTIVE REQUESTS",IF(NETWORKDAYS(E158,F158,'Holidays'!$A$2:$A$51)=0,"NO WORKDAYS","OK"))))))))</f>
        <v/>
      </c>
    </row>
    <row r="159">
      <c r="A159" s="11" t="n"/>
      <c r="B159" s="11" t="n"/>
      <c r="C159" s="8">
        <f>IF($P159="","",IF($P159&lt;&gt;"OK",NA(),VLOOKUP(B159,'Employees'!$A$2:$I$101,2,FALSE)))</f>
        <v/>
      </c>
      <c r="D159" s="2" t="n"/>
      <c r="E159" s="4" t="n"/>
      <c r="F159" s="4" t="n"/>
      <c r="G159" s="12" t="n"/>
      <c r="H159" s="13">
        <f>IF($P159="","",IF($P159&lt;&gt;"OK",NA(),NETWORKDAYS(E159,F159,'Holidays'!$A$2:$A$51)*G159))</f>
        <v/>
      </c>
      <c r="I159" s="13">
        <f>IF($P159="","",IF($P159&lt;&gt;"OK",NA(),H159*'Settings'!$B$4*VLOOKUP(B159,'Employees'!$A$2:$I$101,5,FALSE)))</f>
        <v/>
      </c>
      <c r="J159" s="2" t="n"/>
      <c r="K159" s="2" t="n"/>
      <c r="L159" s="4" t="n"/>
      <c r="M159" s="2" t="n"/>
      <c r="N159" s="13">
        <f>IF($P159="","",IF($P159&lt;&gt;"OK",NA(),IF(J159="Approved",IF(E159&gt;'Settings'!$B$3,0,NETWORKDAYS(E159,MIN(F159,'Settings'!$B$3),'Holidays'!$A$2:$A$51)*G159*'Settings'!$B$4*VLOOKUP(B159,'Employees'!$A$2:$I$101,5,FALSE)),0)))</f>
        <v/>
      </c>
      <c r="O159" s="13">
        <f>IF($P159="","",IF($P159&lt;&gt;"OK",NA(),IF(J159="Approved",I159-N159,0)))</f>
        <v/>
      </c>
      <c r="P159" s="8">
        <f>IF(COUNTA(A159:B159,D159:G159,J159:M159)=0,"",IF('Settings'!$B$7&lt;&gt;"OK","CHECK SETTINGS",IF(OR(A159="",COUNTIFS($A$2:$A$1001,A159)&lt;&gt;1,COUNTIFS('Employees'!$A$2:$A$101,B159,'Employees'!$I$2:$I$101,"OK")&lt;&gt;1,COUNTIFS('Settings'!$H$11:$H$13,D159)&lt;&gt;1),"CHECK ID / TYPE",IF(OR(NOT(ISNUMBER(E159)),NOT(ISNUMBER(F159)),NOT(ISNUMBER(G159))),"CHECK DATES / FRACTION",IF(OR(E159&lt;MAX('Settings'!$B$2,VLOOKUP(B159,'Employees'!$A$2:$H$101,3,FALSE)),F159&gt;'Settings'!$B$5,F159&lt;E159,NOT(OR(G159=1,AND(G159=0.5,E159=F159))),NOT(OR(J159="Pending",J159="Approved",J159="Denied",J159="Canceled"))),"CHECK DATES / FRACTION / STATUS",IF(AND(OR(J159="Approved",J159="Denied"),OR(K159="",NOT(ISNUMBER(L159)))),"ADD DECISION RECORD",IF(AND(OR(J159="Approved",J159="Pending"),COUNTIFS($B$2:$B$1001,B159,$E$2:$E$1001,"&lt;="&amp;F159,$F$2:$F$1001,"&gt;="&amp;E159,$J$2:$J$1001,"&lt;&gt;Denied",$J$2:$J$1001,"&lt;&gt;Canceled")&gt;1),"OVERLAPPING ACTIVE REQUESTS",IF(NETWORKDAYS(E159,F159,'Holidays'!$A$2:$A$51)=0,"NO WORKDAYS","OK"))))))))</f>
        <v/>
      </c>
    </row>
    <row r="160">
      <c r="A160" s="11" t="n"/>
      <c r="B160" s="11" t="n"/>
      <c r="C160" s="8">
        <f>IF($P160="","",IF($P160&lt;&gt;"OK",NA(),VLOOKUP(B160,'Employees'!$A$2:$I$101,2,FALSE)))</f>
        <v/>
      </c>
      <c r="D160" s="2" t="n"/>
      <c r="E160" s="4" t="n"/>
      <c r="F160" s="4" t="n"/>
      <c r="G160" s="12" t="n"/>
      <c r="H160" s="13">
        <f>IF($P160="","",IF($P160&lt;&gt;"OK",NA(),NETWORKDAYS(E160,F160,'Holidays'!$A$2:$A$51)*G160))</f>
        <v/>
      </c>
      <c r="I160" s="13">
        <f>IF($P160="","",IF($P160&lt;&gt;"OK",NA(),H160*'Settings'!$B$4*VLOOKUP(B160,'Employees'!$A$2:$I$101,5,FALSE)))</f>
        <v/>
      </c>
      <c r="J160" s="2" t="n"/>
      <c r="K160" s="2" t="n"/>
      <c r="L160" s="4" t="n"/>
      <c r="M160" s="2" t="n"/>
      <c r="N160" s="13">
        <f>IF($P160="","",IF($P160&lt;&gt;"OK",NA(),IF(J160="Approved",IF(E160&gt;'Settings'!$B$3,0,NETWORKDAYS(E160,MIN(F160,'Settings'!$B$3),'Holidays'!$A$2:$A$51)*G160*'Settings'!$B$4*VLOOKUP(B160,'Employees'!$A$2:$I$101,5,FALSE)),0)))</f>
        <v/>
      </c>
      <c r="O160" s="13">
        <f>IF($P160="","",IF($P160&lt;&gt;"OK",NA(),IF(J160="Approved",I160-N160,0)))</f>
        <v/>
      </c>
      <c r="P160" s="8">
        <f>IF(COUNTA(A160:B160,D160:G160,J160:M160)=0,"",IF('Settings'!$B$7&lt;&gt;"OK","CHECK SETTINGS",IF(OR(A160="",COUNTIFS($A$2:$A$1001,A160)&lt;&gt;1,COUNTIFS('Employees'!$A$2:$A$101,B160,'Employees'!$I$2:$I$101,"OK")&lt;&gt;1,COUNTIFS('Settings'!$H$11:$H$13,D160)&lt;&gt;1),"CHECK ID / TYPE",IF(OR(NOT(ISNUMBER(E160)),NOT(ISNUMBER(F160)),NOT(ISNUMBER(G160))),"CHECK DATES / FRACTION",IF(OR(E160&lt;MAX('Settings'!$B$2,VLOOKUP(B160,'Employees'!$A$2:$H$101,3,FALSE)),F160&gt;'Settings'!$B$5,F160&lt;E160,NOT(OR(G160=1,AND(G160=0.5,E160=F160))),NOT(OR(J160="Pending",J160="Approved",J160="Denied",J160="Canceled"))),"CHECK DATES / FRACTION / STATUS",IF(AND(OR(J160="Approved",J160="Denied"),OR(K160="",NOT(ISNUMBER(L160)))),"ADD DECISION RECORD",IF(AND(OR(J160="Approved",J160="Pending"),COUNTIFS($B$2:$B$1001,B160,$E$2:$E$1001,"&lt;="&amp;F160,$F$2:$F$1001,"&gt;="&amp;E160,$J$2:$J$1001,"&lt;&gt;Denied",$J$2:$J$1001,"&lt;&gt;Canceled")&gt;1),"OVERLAPPING ACTIVE REQUESTS",IF(NETWORKDAYS(E160,F160,'Holidays'!$A$2:$A$51)=0,"NO WORKDAYS","OK"))))))))</f>
        <v/>
      </c>
    </row>
    <row r="161">
      <c r="A161" s="11" t="n"/>
      <c r="B161" s="11" t="n"/>
      <c r="C161" s="8">
        <f>IF($P161="","",IF($P161&lt;&gt;"OK",NA(),VLOOKUP(B161,'Employees'!$A$2:$I$101,2,FALSE)))</f>
        <v/>
      </c>
      <c r="D161" s="2" t="n"/>
      <c r="E161" s="4" t="n"/>
      <c r="F161" s="4" t="n"/>
      <c r="G161" s="12" t="n"/>
      <c r="H161" s="13">
        <f>IF($P161="","",IF($P161&lt;&gt;"OK",NA(),NETWORKDAYS(E161,F161,'Holidays'!$A$2:$A$51)*G161))</f>
        <v/>
      </c>
      <c r="I161" s="13">
        <f>IF($P161="","",IF($P161&lt;&gt;"OK",NA(),H161*'Settings'!$B$4*VLOOKUP(B161,'Employees'!$A$2:$I$101,5,FALSE)))</f>
        <v/>
      </c>
      <c r="J161" s="2" t="n"/>
      <c r="K161" s="2" t="n"/>
      <c r="L161" s="4" t="n"/>
      <c r="M161" s="2" t="n"/>
      <c r="N161" s="13">
        <f>IF($P161="","",IF($P161&lt;&gt;"OK",NA(),IF(J161="Approved",IF(E161&gt;'Settings'!$B$3,0,NETWORKDAYS(E161,MIN(F161,'Settings'!$B$3),'Holidays'!$A$2:$A$51)*G161*'Settings'!$B$4*VLOOKUP(B161,'Employees'!$A$2:$I$101,5,FALSE)),0)))</f>
        <v/>
      </c>
      <c r="O161" s="13">
        <f>IF($P161="","",IF($P161&lt;&gt;"OK",NA(),IF(J161="Approved",I161-N161,0)))</f>
        <v/>
      </c>
      <c r="P161" s="8">
        <f>IF(COUNTA(A161:B161,D161:G161,J161:M161)=0,"",IF('Settings'!$B$7&lt;&gt;"OK","CHECK SETTINGS",IF(OR(A161="",COUNTIFS($A$2:$A$1001,A161)&lt;&gt;1,COUNTIFS('Employees'!$A$2:$A$101,B161,'Employees'!$I$2:$I$101,"OK")&lt;&gt;1,COUNTIFS('Settings'!$H$11:$H$13,D161)&lt;&gt;1),"CHECK ID / TYPE",IF(OR(NOT(ISNUMBER(E161)),NOT(ISNUMBER(F161)),NOT(ISNUMBER(G161))),"CHECK DATES / FRACTION",IF(OR(E161&lt;MAX('Settings'!$B$2,VLOOKUP(B161,'Employees'!$A$2:$H$101,3,FALSE)),F161&gt;'Settings'!$B$5,F161&lt;E161,NOT(OR(G161=1,AND(G161=0.5,E161=F161))),NOT(OR(J161="Pending",J161="Approved",J161="Denied",J161="Canceled"))),"CHECK DATES / FRACTION / STATUS",IF(AND(OR(J161="Approved",J161="Denied"),OR(K161="",NOT(ISNUMBER(L161)))),"ADD DECISION RECORD",IF(AND(OR(J161="Approved",J161="Pending"),COUNTIFS($B$2:$B$1001,B161,$E$2:$E$1001,"&lt;="&amp;F161,$F$2:$F$1001,"&gt;="&amp;E161,$J$2:$J$1001,"&lt;&gt;Denied",$J$2:$J$1001,"&lt;&gt;Canceled")&gt;1),"OVERLAPPING ACTIVE REQUESTS",IF(NETWORKDAYS(E161,F161,'Holidays'!$A$2:$A$51)=0,"NO WORKDAYS","OK"))))))))</f>
        <v/>
      </c>
    </row>
    <row r="162">
      <c r="A162" s="11" t="n"/>
      <c r="B162" s="11" t="n"/>
      <c r="C162" s="8">
        <f>IF($P162="","",IF($P162&lt;&gt;"OK",NA(),VLOOKUP(B162,'Employees'!$A$2:$I$101,2,FALSE)))</f>
        <v/>
      </c>
      <c r="D162" s="2" t="n"/>
      <c r="E162" s="4" t="n"/>
      <c r="F162" s="4" t="n"/>
      <c r="G162" s="12" t="n"/>
      <c r="H162" s="13">
        <f>IF($P162="","",IF($P162&lt;&gt;"OK",NA(),NETWORKDAYS(E162,F162,'Holidays'!$A$2:$A$51)*G162))</f>
        <v/>
      </c>
      <c r="I162" s="13">
        <f>IF($P162="","",IF($P162&lt;&gt;"OK",NA(),H162*'Settings'!$B$4*VLOOKUP(B162,'Employees'!$A$2:$I$101,5,FALSE)))</f>
        <v/>
      </c>
      <c r="J162" s="2" t="n"/>
      <c r="K162" s="2" t="n"/>
      <c r="L162" s="4" t="n"/>
      <c r="M162" s="2" t="n"/>
      <c r="N162" s="13">
        <f>IF($P162="","",IF($P162&lt;&gt;"OK",NA(),IF(J162="Approved",IF(E162&gt;'Settings'!$B$3,0,NETWORKDAYS(E162,MIN(F162,'Settings'!$B$3),'Holidays'!$A$2:$A$51)*G162*'Settings'!$B$4*VLOOKUP(B162,'Employees'!$A$2:$I$101,5,FALSE)),0)))</f>
        <v/>
      </c>
      <c r="O162" s="13">
        <f>IF($P162="","",IF($P162&lt;&gt;"OK",NA(),IF(J162="Approved",I162-N162,0)))</f>
        <v/>
      </c>
      <c r="P162" s="8">
        <f>IF(COUNTA(A162:B162,D162:G162,J162:M162)=0,"",IF('Settings'!$B$7&lt;&gt;"OK","CHECK SETTINGS",IF(OR(A162="",COUNTIFS($A$2:$A$1001,A162)&lt;&gt;1,COUNTIFS('Employees'!$A$2:$A$101,B162,'Employees'!$I$2:$I$101,"OK")&lt;&gt;1,COUNTIFS('Settings'!$H$11:$H$13,D162)&lt;&gt;1),"CHECK ID / TYPE",IF(OR(NOT(ISNUMBER(E162)),NOT(ISNUMBER(F162)),NOT(ISNUMBER(G162))),"CHECK DATES / FRACTION",IF(OR(E162&lt;MAX('Settings'!$B$2,VLOOKUP(B162,'Employees'!$A$2:$H$101,3,FALSE)),F162&gt;'Settings'!$B$5,F162&lt;E162,NOT(OR(G162=1,AND(G162=0.5,E162=F162))),NOT(OR(J162="Pending",J162="Approved",J162="Denied",J162="Canceled"))),"CHECK DATES / FRACTION / STATUS",IF(AND(OR(J162="Approved",J162="Denied"),OR(K162="",NOT(ISNUMBER(L162)))),"ADD DECISION RECORD",IF(AND(OR(J162="Approved",J162="Pending"),COUNTIFS($B$2:$B$1001,B162,$E$2:$E$1001,"&lt;="&amp;F162,$F$2:$F$1001,"&gt;="&amp;E162,$J$2:$J$1001,"&lt;&gt;Denied",$J$2:$J$1001,"&lt;&gt;Canceled")&gt;1),"OVERLAPPING ACTIVE REQUESTS",IF(NETWORKDAYS(E162,F162,'Holidays'!$A$2:$A$51)=0,"NO WORKDAYS","OK"))))))))</f>
        <v/>
      </c>
    </row>
    <row r="163">
      <c r="A163" s="11" t="n"/>
      <c r="B163" s="11" t="n"/>
      <c r="C163" s="8">
        <f>IF($P163="","",IF($P163&lt;&gt;"OK",NA(),VLOOKUP(B163,'Employees'!$A$2:$I$101,2,FALSE)))</f>
        <v/>
      </c>
      <c r="D163" s="2" t="n"/>
      <c r="E163" s="4" t="n"/>
      <c r="F163" s="4" t="n"/>
      <c r="G163" s="12" t="n"/>
      <c r="H163" s="13">
        <f>IF($P163="","",IF($P163&lt;&gt;"OK",NA(),NETWORKDAYS(E163,F163,'Holidays'!$A$2:$A$51)*G163))</f>
        <v/>
      </c>
      <c r="I163" s="13">
        <f>IF($P163="","",IF($P163&lt;&gt;"OK",NA(),H163*'Settings'!$B$4*VLOOKUP(B163,'Employees'!$A$2:$I$101,5,FALSE)))</f>
        <v/>
      </c>
      <c r="J163" s="2" t="n"/>
      <c r="K163" s="2" t="n"/>
      <c r="L163" s="4" t="n"/>
      <c r="M163" s="2" t="n"/>
      <c r="N163" s="13">
        <f>IF($P163="","",IF($P163&lt;&gt;"OK",NA(),IF(J163="Approved",IF(E163&gt;'Settings'!$B$3,0,NETWORKDAYS(E163,MIN(F163,'Settings'!$B$3),'Holidays'!$A$2:$A$51)*G163*'Settings'!$B$4*VLOOKUP(B163,'Employees'!$A$2:$I$101,5,FALSE)),0)))</f>
        <v/>
      </c>
      <c r="O163" s="13">
        <f>IF($P163="","",IF($P163&lt;&gt;"OK",NA(),IF(J163="Approved",I163-N163,0)))</f>
        <v/>
      </c>
      <c r="P163" s="8">
        <f>IF(COUNTA(A163:B163,D163:G163,J163:M163)=0,"",IF('Settings'!$B$7&lt;&gt;"OK","CHECK SETTINGS",IF(OR(A163="",COUNTIFS($A$2:$A$1001,A163)&lt;&gt;1,COUNTIFS('Employees'!$A$2:$A$101,B163,'Employees'!$I$2:$I$101,"OK")&lt;&gt;1,COUNTIFS('Settings'!$H$11:$H$13,D163)&lt;&gt;1),"CHECK ID / TYPE",IF(OR(NOT(ISNUMBER(E163)),NOT(ISNUMBER(F163)),NOT(ISNUMBER(G163))),"CHECK DATES / FRACTION",IF(OR(E163&lt;MAX('Settings'!$B$2,VLOOKUP(B163,'Employees'!$A$2:$H$101,3,FALSE)),F163&gt;'Settings'!$B$5,F163&lt;E163,NOT(OR(G163=1,AND(G163=0.5,E163=F163))),NOT(OR(J163="Pending",J163="Approved",J163="Denied",J163="Canceled"))),"CHECK DATES / FRACTION / STATUS",IF(AND(OR(J163="Approved",J163="Denied"),OR(K163="",NOT(ISNUMBER(L163)))),"ADD DECISION RECORD",IF(AND(OR(J163="Approved",J163="Pending"),COUNTIFS($B$2:$B$1001,B163,$E$2:$E$1001,"&lt;="&amp;F163,$F$2:$F$1001,"&gt;="&amp;E163,$J$2:$J$1001,"&lt;&gt;Denied",$J$2:$J$1001,"&lt;&gt;Canceled")&gt;1),"OVERLAPPING ACTIVE REQUESTS",IF(NETWORKDAYS(E163,F163,'Holidays'!$A$2:$A$51)=0,"NO WORKDAYS","OK"))))))))</f>
        <v/>
      </c>
    </row>
    <row r="164">
      <c r="A164" s="11" t="n"/>
      <c r="B164" s="11" t="n"/>
      <c r="C164" s="8">
        <f>IF($P164="","",IF($P164&lt;&gt;"OK",NA(),VLOOKUP(B164,'Employees'!$A$2:$I$101,2,FALSE)))</f>
        <v/>
      </c>
      <c r="D164" s="2" t="n"/>
      <c r="E164" s="4" t="n"/>
      <c r="F164" s="4" t="n"/>
      <c r="G164" s="12" t="n"/>
      <c r="H164" s="13">
        <f>IF($P164="","",IF($P164&lt;&gt;"OK",NA(),NETWORKDAYS(E164,F164,'Holidays'!$A$2:$A$51)*G164))</f>
        <v/>
      </c>
      <c r="I164" s="13">
        <f>IF($P164="","",IF($P164&lt;&gt;"OK",NA(),H164*'Settings'!$B$4*VLOOKUP(B164,'Employees'!$A$2:$I$101,5,FALSE)))</f>
        <v/>
      </c>
      <c r="J164" s="2" t="n"/>
      <c r="K164" s="2" t="n"/>
      <c r="L164" s="4" t="n"/>
      <c r="M164" s="2" t="n"/>
      <c r="N164" s="13">
        <f>IF($P164="","",IF($P164&lt;&gt;"OK",NA(),IF(J164="Approved",IF(E164&gt;'Settings'!$B$3,0,NETWORKDAYS(E164,MIN(F164,'Settings'!$B$3),'Holidays'!$A$2:$A$51)*G164*'Settings'!$B$4*VLOOKUP(B164,'Employees'!$A$2:$I$101,5,FALSE)),0)))</f>
        <v/>
      </c>
      <c r="O164" s="13">
        <f>IF($P164="","",IF($P164&lt;&gt;"OK",NA(),IF(J164="Approved",I164-N164,0)))</f>
        <v/>
      </c>
      <c r="P164" s="8">
        <f>IF(COUNTA(A164:B164,D164:G164,J164:M164)=0,"",IF('Settings'!$B$7&lt;&gt;"OK","CHECK SETTINGS",IF(OR(A164="",COUNTIFS($A$2:$A$1001,A164)&lt;&gt;1,COUNTIFS('Employees'!$A$2:$A$101,B164,'Employees'!$I$2:$I$101,"OK")&lt;&gt;1,COUNTIFS('Settings'!$H$11:$H$13,D164)&lt;&gt;1),"CHECK ID / TYPE",IF(OR(NOT(ISNUMBER(E164)),NOT(ISNUMBER(F164)),NOT(ISNUMBER(G164))),"CHECK DATES / FRACTION",IF(OR(E164&lt;MAX('Settings'!$B$2,VLOOKUP(B164,'Employees'!$A$2:$H$101,3,FALSE)),F164&gt;'Settings'!$B$5,F164&lt;E164,NOT(OR(G164=1,AND(G164=0.5,E164=F164))),NOT(OR(J164="Pending",J164="Approved",J164="Denied",J164="Canceled"))),"CHECK DATES / FRACTION / STATUS",IF(AND(OR(J164="Approved",J164="Denied"),OR(K164="",NOT(ISNUMBER(L164)))),"ADD DECISION RECORD",IF(AND(OR(J164="Approved",J164="Pending"),COUNTIFS($B$2:$B$1001,B164,$E$2:$E$1001,"&lt;="&amp;F164,$F$2:$F$1001,"&gt;="&amp;E164,$J$2:$J$1001,"&lt;&gt;Denied",$J$2:$J$1001,"&lt;&gt;Canceled")&gt;1),"OVERLAPPING ACTIVE REQUESTS",IF(NETWORKDAYS(E164,F164,'Holidays'!$A$2:$A$51)=0,"NO WORKDAYS","OK"))))))))</f>
        <v/>
      </c>
    </row>
    <row r="165">
      <c r="A165" s="11" t="n"/>
      <c r="B165" s="11" t="n"/>
      <c r="C165" s="8">
        <f>IF($P165="","",IF($P165&lt;&gt;"OK",NA(),VLOOKUP(B165,'Employees'!$A$2:$I$101,2,FALSE)))</f>
        <v/>
      </c>
      <c r="D165" s="2" t="n"/>
      <c r="E165" s="4" t="n"/>
      <c r="F165" s="4" t="n"/>
      <c r="G165" s="12" t="n"/>
      <c r="H165" s="13">
        <f>IF($P165="","",IF($P165&lt;&gt;"OK",NA(),NETWORKDAYS(E165,F165,'Holidays'!$A$2:$A$51)*G165))</f>
        <v/>
      </c>
      <c r="I165" s="13">
        <f>IF($P165="","",IF($P165&lt;&gt;"OK",NA(),H165*'Settings'!$B$4*VLOOKUP(B165,'Employees'!$A$2:$I$101,5,FALSE)))</f>
        <v/>
      </c>
      <c r="J165" s="2" t="n"/>
      <c r="K165" s="2" t="n"/>
      <c r="L165" s="4" t="n"/>
      <c r="M165" s="2" t="n"/>
      <c r="N165" s="13">
        <f>IF($P165="","",IF($P165&lt;&gt;"OK",NA(),IF(J165="Approved",IF(E165&gt;'Settings'!$B$3,0,NETWORKDAYS(E165,MIN(F165,'Settings'!$B$3),'Holidays'!$A$2:$A$51)*G165*'Settings'!$B$4*VLOOKUP(B165,'Employees'!$A$2:$I$101,5,FALSE)),0)))</f>
        <v/>
      </c>
      <c r="O165" s="13">
        <f>IF($P165="","",IF($P165&lt;&gt;"OK",NA(),IF(J165="Approved",I165-N165,0)))</f>
        <v/>
      </c>
      <c r="P165" s="8">
        <f>IF(COUNTA(A165:B165,D165:G165,J165:M165)=0,"",IF('Settings'!$B$7&lt;&gt;"OK","CHECK SETTINGS",IF(OR(A165="",COUNTIFS($A$2:$A$1001,A165)&lt;&gt;1,COUNTIFS('Employees'!$A$2:$A$101,B165,'Employees'!$I$2:$I$101,"OK")&lt;&gt;1,COUNTIFS('Settings'!$H$11:$H$13,D165)&lt;&gt;1),"CHECK ID / TYPE",IF(OR(NOT(ISNUMBER(E165)),NOT(ISNUMBER(F165)),NOT(ISNUMBER(G165))),"CHECK DATES / FRACTION",IF(OR(E165&lt;MAX('Settings'!$B$2,VLOOKUP(B165,'Employees'!$A$2:$H$101,3,FALSE)),F165&gt;'Settings'!$B$5,F165&lt;E165,NOT(OR(G165=1,AND(G165=0.5,E165=F165))),NOT(OR(J165="Pending",J165="Approved",J165="Denied",J165="Canceled"))),"CHECK DATES / FRACTION / STATUS",IF(AND(OR(J165="Approved",J165="Denied"),OR(K165="",NOT(ISNUMBER(L165)))),"ADD DECISION RECORD",IF(AND(OR(J165="Approved",J165="Pending"),COUNTIFS($B$2:$B$1001,B165,$E$2:$E$1001,"&lt;="&amp;F165,$F$2:$F$1001,"&gt;="&amp;E165,$J$2:$J$1001,"&lt;&gt;Denied",$J$2:$J$1001,"&lt;&gt;Canceled")&gt;1),"OVERLAPPING ACTIVE REQUESTS",IF(NETWORKDAYS(E165,F165,'Holidays'!$A$2:$A$51)=0,"NO WORKDAYS","OK"))))))))</f>
        <v/>
      </c>
    </row>
    <row r="166">
      <c r="A166" s="11" t="n"/>
      <c r="B166" s="11" t="n"/>
      <c r="C166" s="8">
        <f>IF($P166="","",IF($P166&lt;&gt;"OK",NA(),VLOOKUP(B166,'Employees'!$A$2:$I$101,2,FALSE)))</f>
        <v/>
      </c>
      <c r="D166" s="2" t="n"/>
      <c r="E166" s="4" t="n"/>
      <c r="F166" s="4" t="n"/>
      <c r="G166" s="12" t="n"/>
      <c r="H166" s="13">
        <f>IF($P166="","",IF($P166&lt;&gt;"OK",NA(),NETWORKDAYS(E166,F166,'Holidays'!$A$2:$A$51)*G166))</f>
        <v/>
      </c>
      <c r="I166" s="13">
        <f>IF($P166="","",IF($P166&lt;&gt;"OK",NA(),H166*'Settings'!$B$4*VLOOKUP(B166,'Employees'!$A$2:$I$101,5,FALSE)))</f>
        <v/>
      </c>
      <c r="J166" s="2" t="n"/>
      <c r="K166" s="2" t="n"/>
      <c r="L166" s="4" t="n"/>
      <c r="M166" s="2" t="n"/>
      <c r="N166" s="13">
        <f>IF($P166="","",IF($P166&lt;&gt;"OK",NA(),IF(J166="Approved",IF(E166&gt;'Settings'!$B$3,0,NETWORKDAYS(E166,MIN(F166,'Settings'!$B$3),'Holidays'!$A$2:$A$51)*G166*'Settings'!$B$4*VLOOKUP(B166,'Employees'!$A$2:$I$101,5,FALSE)),0)))</f>
        <v/>
      </c>
      <c r="O166" s="13">
        <f>IF($P166="","",IF($P166&lt;&gt;"OK",NA(),IF(J166="Approved",I166-N166,0)))</f>
        <v/>
      </c>
      <c r="P166" s="8">
        <f>IF(COUNTA(A166:B166,D166:G166,J166:M166)=0,"",IF('Settings'!$B$7&lt;&gt;"OK","CHECK SETTINGS",IF(OR(A166="",COUNTIFS($A$2:$A$1001,A166)&lt;&gt;1,COUNTIFS('Employees'!$A$2:$A$101,B166,'Employees'!$I$2:$I$101,"OK")&lt;&gt;1,COUNTIFS('Settings'!$H$11:$H$13,D166)&lt;&gt;1),"CHECK ID / TYPE",IF(OR(NOT(ISNUMBER(E166)),NOT(ISNUMBER(F166)),NOT(ISNUMBER(G166))),"CHECK DATES / FRACTION",IF(OR(E166&lt;MAX('Settings'!$B$2,VLOOKUP(B166,'Employees'!$A$2:$H$101,3,FALSE)),F166&gt;'Settings'!$B$5,F166&lt;E166,NOT(OR(G166=1,AND(G166=0.5,E166=F166))),NOT(OR(J166="Pending",J166="Approved",J166="Denied",J166="Canceled"))),"CHECK DATES / FRACTION / STATUS",IF(AND(OR(J166="Approved",J166="Denied"),OR(K166="",NOT(ISNUMBER(L166)))),"ADD DECISION RECORD",IF(AND(OR(J166="Approved",J166="Pending"),COUNTIFS($B$2:$B$1001,B166,$E$2:$E$1001,"&lt;="&amp;F166,$F$2:$F$1001,"&gt;="&amp;E166,$J$2:$J$1001,"&lt;&gt;Denied",$J$2:$J$1001,"&lt;&gt;Canceled")&gt;1),"OVERLAPPING ACTIVE REQUESTS",IF(NETWORKDAYS(E166,F166,'Holidays'!$A$2:$A$51)=0,"NO WORKDAYS","OK"))))))))</f>
        <v/>
      </c>
    </row>
    <row r="167">
      <c r="A167" s="11" t="n"/>
      <c r="B167" s="11" t="n"/>
      <c r="C167" s="8">
        <f>IF($P167="","",IF($P167&lt;&gt;"OK",NA(),VLOOKUP(B167,'Employees'!$A$2:$I$101,2,FALSE)))</f>
        <v/>
      </c>
      <c r="D167" s="2" t="n"/>
      <c r="E167" s="4" t="n"/>
      <c r="F167" s="4" t="n"/>
      <c r="G167" s="12" t="n"/>
      <c r="H167" s="13">
        <f>IF($P167="","",IF($P167&lt;&gt;"OK",NA(),NETWORKDAYS(E167,F167,'Holidays'!$A$2:$A$51)*G167))</f>
        <v/>
      </c>
      <c r="I167" s="13">
        <f>IF($P167="","",IF($P167&lt;&gt;"OK",NA(),H167*'Settings'!$B$4*VLOOKUP(B167,'Employees'!$A$2:$I$101,5,FALSE)))</f>
        <v/>
      </c>
      <c r="J167" s="2" t="n"/>
      <c r="K167" s="2" t="n"/>
      <c r="L167" s="4" t="n"/>
      <c r="M167" s="2" t="n"/>
      <c r="N167" s="13">
        <f>IF($P167="","",IF($P167&lt;&gt;"OK",NA(),IF(J167="Approved",IF(E167&gt;'Settings'!$B$3,0,NETWORKDAYS(E167,MIN(F167,'Settings'!$B$3),'Holidays'!$A$2:$A$51)*G167*'Settings'!$B$4*VLOOKUP(B167,'Employees'!$A$2:$I$101,5,FALSE)),0)))</f>
        <v/>
      </c>
      <c r="O167" s="13">
        <f>IF($P167="","",IF($P167&lt;&gt;"OK",NA(),IF(J167="Approved",I167-N167,0)))</f>
        <v/>
      </c>
      <c r="P167" s="8">
        <f>IF(COUNTA(A167:B167,D167:G167,J167:M167)=0,"",IF('Settings'!$B$7&lt;&gt;"OK","CHECK SETTINGS",IF(OR(A167="",COUNTIFS($A$2:$A$1001,A167)&lt;&gt;1,COUNTIFS('Employees'!$A$2:$A$101,B167,'Employees'!$I$2:$I$101,"OK")&lt;&gt;1,COUNTIFS('Settings'!$H$11:$H$13,D167)&lt;&gt;1),"CHECK ID / TYPE",IF(OR(NOT(ISNUMBER(E167)),NOT(ISNUMBER(F167)),NOT(ISNUMBER(G167))),"CHECK DATES / FRACTION",IF(OR(E167&lt;MAX('Settings'!$B$2,VLOOKUP(B167,'Employees'!$A$2:$H$101,3,FALSE)),F167&gt;'Settings'!$B$5,F167&lt;E167,NOT(OR(G167=1,AND(G167=0.5,E167=F167))),NOT(OR(J167="Pending",J167="Approved",J167="Denied",J167="Canceled"))),"CHECK DATES / FRACTION / STATUS",IF(AND(OR(J167="Approved",J167="Denied"),OR(K167="",NOT(ISNUMBER(L167)))),"ADD DECISION RECORD",IF(AND(OR(J167="Approved",J167="Pending"),COUNTIFS($B$2:$B$1001,B167,$E$2:$E$1001,"&lt;="&amp;F167,$F$2:$F$1001,"&gt;="&amp;E167,$J$2:$J$1001,"&lt;&gt;Denied",$J$2:$J$1001,"&lt;&gt;Canceled")&gt;1),"OVERLAPPING ACTIVE REQUESTS",IF(NETWORKDAYS(E167,F167,'Holidays'!$A$2:$A$51)=0,"NO WORKDAYS","OK"))))))))</f>
        <v/>
      </c>
    </row>
    <row r="168">
      <c r="A168" s="11" t="n"/>
      <c r="B168" s="11" t="n"/>
      <c r="C168" s="8">
        <f>IF($P168="","",IF($P168&lt;&gt;"OK",NA(),VLOOKUP(B168,'Employees'!$A$2:$I$101,2,FALSE)))</f>
        <v/>
      </c>
      <c r="D168" s="2" t="n"/>
      <c r="E168" s="4" t="n"/>
      <c r="F168" s="4" t="n"/>
      <c r="G168" s="12" t="n"/>
      <c r="H168" s="13">
        <f>IF($P168="","",IF($P168&lt;&gt;"OK",NA(),NETWORKDAYS(E168,F168,'Holidays'!$A$2:$A$51)*G168))</f>
        <v/>
      </c>
      <c r="I168" s="13">
        <f>IF($P168="","",IF($P168&lt;&gt;"OK",NA(),H168*'Settings'!$B$4*VLOOKUP(B168,'Employees'!$A$2:$I$101,5,FALSE)))</f>
        <v/>
      </c>
      <c r="J168" s="2" t="n"/>
      <c r="K168" s="2" t="n"/>
      <c r="L168" s="4" t="n"/>
      <c r="M168" s="2" t="n"/>
      <c r="N168" s="13">
        <f>IF($P168="","",IF($P168&lt;&gt;"OK",NA(),IF(J168="Approved",IF(E168&gt;'Settings'!$B$3,0,NETWORKDAYS(E168,MIN(F168,'Settings'!$B$3),'Holidays'!$A$2:$A$51)*G168*'Settings'!$B$4*VLOOKUP(B168,'Employees'!$A$2:$I$101,5,FALSE)),0)))</f>
        <v/>
      </c>
      <c r="O168" s="13">
        <f>IF($P168="","",IF($P168&lt;&gt;"OK",NA(),IF(J168="Approved",I168-N168,0)))</f>
        <v/>
      </c>
      <c r="P168" s="8">
        <f>IF(COUNTA(A168:B168,D168:G168,J168:M168)=0,"",IF('Settings'!$B$7&lt;&gt;"OK","CHECK SETTINGS",IF(OR(A168="",COUNTIFS($A$2:$A$1001,A168)&lt;&gt;1,COUNTIFS('Employees'!$A$2:$A$101,B168,'Employees'!$I$2:$I$101,"OK")&lt;&gt;1,COUNTIFS('Settings'!$H$11:$H$13,D168)&lt;&gt;1),"CHECK ID / TYPE",IF(OR(NOT(ISNUMBER(E168)),NOT(ISNUMBER(F168)),NOT(ISNUMBER(G168))),"CHECK DATES / FRACTION",IF(OR(E168&lt;MAX('Settings'!$B$2,VLOOKUP(B168,'Employees'!$A$2:$H$101,3,FALSE)),F168&gt;'Settings'!$B$5,F168&lt;E168,NOT(OR(G168=1,AND(G168=0.5,E168=F168))),NOT(OR(J168="Pending",J168="Approved",J168="Denied",J168="Canceled"))),"CHECK DATES / FRACTION / STATUS",IF(AND(OR(J168="Approved",J168="Denied"),OR(K168="",NOT(ISNUMBER(L168)))),"ADD DECISION RECORD",IF(AND(OR(J168="Approved",J168="Pending"),COUNTIFS($B$2:$B$1001,B168,$E$2:$E$1001,"&lt;="&amp;F168,$F$2:$F$1001,"&gt;="&amp;E168,$J$2:$J$1001,"&lt;&gt;Denied",$J$2:$J$1001,"&lt;&gt;Canceled")&gt;1),"OVERLAPPING ACTIVE REQUESTS",IF(NETWORKDAYS(E168,F168,'Holidays'!$A$2:$A$51)=0,"NO WORKDAYS","OK"))))))))</f>
        <v/>
      </c>
    </row>
    <row r="169">
      <c r="A169" s="11" t="n"/>
      <c r="B169" s="11" t="n"/>
      <c r="C169" s="8">
        <f>IF($P169="","",IF($P169&lt;&gt;"OK",NA(),VLOOKUP(B169,'Employees'!$A$2:$I$101,2,FALSE)))</f>
        <v/>
      </c>
      <c r="D169" s="2" t="n"/>
      <c r="E169" s="4" t="n"/>
      <c r="F169" s="4" t="n"/>
      <c r="G169" s="12" t="n"/>
      <c r="H169" s="13">
        <f>IF($P169="","",IF($P169&lt;&gt;"OK",NA(),NETWORKDAYS(E169,F169,'Holidays'!$A$2:$A$51)*G169))</f>
        <v/>
      </c>
      <c r="I169" s="13">
        <f>IF($P169="","",IF($P169&lt;&gt;"OK",NA(),H169*'Settings'!$B$4*VLOOKUP(B169,'Employees'!$A$2:$I$101,5,FALSE)))</f>
        <v/>
      </c>
      <c r="J169" s="2" t="n"/>
      <c r="K169" s="2" t="n"/>
      <c r="L169" s="4" t="n"/>
      <c r="M169" s="2" t="n"/>
      <c r="N169" s="13">
        <f>IF($P169="","",IF($P169&lt;&gt;"OK",NA(),IF(J169="Approved",IF(E169&gt;'Settings'!$B$3,0,NETWORKDAYS(E169,MIN(F169,'Settings'!$B$3),'Holidays'!$A$2:$A$51)*G169*'Settings'!$B$4*VLOOKUP(B169,'Employees'!$A$2:$I$101,5,FALSE)),0)))</f>
        <v/>
      </c>
      <c r="O169" s="13">
        <f>IF($P169="","",IF($P169&lt;&gt;"OK",NA(),IF(J169="Approved",I169-N169,0)))</f>
        <v/>
      </c>
      <c r="P169" s="8">
        <f>IF(COUNTA(A169:B169,D169:G169,J169:M169)=0,"",IF('Settings'!$B$7&lt;&gt;"OK","CHECK SETTINGS",IF(OR(A169="",COUNTIFS($A$2:$A$1001,A169)&lt;&gt;1,COUNTIFS('Employees'!$A$2:$A$101,B169,'Employees'!$I$2:$I$101,"OK")&lt;&gt;1,COUNTIFS('Settings'!$H$11:$H$13,D169)&lt;&gt;1),"CHECK ID / TYPE",IF(OR(NOT(ISNUMBER(E169)),NOT(ISNUMBER(F169)),NOT(ISNUMBER(G169))),"CHECK DATES / FRACTION",IF(OR(E169&lt;MAX('Settings'!$B$2,VLOOKUP(B169,'Employees'!$A$2:$H$101,3,FALSE)),F169&gt;'Settings'!$B$5,F169&lt;E169,NOT(OR(G169=1,AND(G169=0.5,E169=F169))),NOT(OR(J169="Pending",J169="Approved",J169="Denied",J169="Canceled"))),"CHECK DATES / FRACTION / STATUS",IF(AND(OR(J169="Approved",J169="Denied"),OR(K169="",NOT(ISNUMBER(L169)))),"ADD DECISION RECORD",IF(AND(OR(J169="Approved",J169="Pending"),COUNTIFS($B$2:$B$1001,B169,$E$2:$E$1001,"&lt;="&amp;F169,$F$2:$F$1001,"&gt;="&amp;E169,$J$2:$J$1001,"&lt;&gt;Denied",$J$2:$J$1001,"&lt;&gt;Canceled")&gt;1),"OVERLAPPING ACTIVE REQUESTS",IF(NETWORKDAYS(E169,F169,'Holidays'!$A$2:$A$51)=0,"NO WORKDAYS","OK"))))))))</f>
        <v/>
      </c>
    </row>
    <row r="170">
      <c r="A170" s="11" t="n"/>
      <c r="B170" s="11" t="n"/>
      <c r="C170" s="8">
        <f>IF($P170="","",IF($P170&lt;&gt;"OK",NA(),VLOOKUP(B170,'Employees'!$A$2:$I$101,2,FALSE)))</f>
        <v/>
      </c>
      <c r="D170" s="2" t="n"/>
      <c r="E170" s="4" t="n"/>
      <c r="F170" s="4" t="n"/>
      <c r="G170" s="12" t="n"/>
      <c r="H170" s="13">
        <f>IF($P170="","",IF($P170&lt;&gt;"OK",NA(),NETWORKDAYS(E170,F170,'Holidays'!$A$2:$A$51)*G170))</f>
        <v/>
      </c>
      <c r="I170" s="13">
        <f>IF($P170="","",IF($P170&lt;&gt;"OK",NA(),H170*'Settings'!$B$4*VLOOKUP(B170,'Employees'!$A$2:$I$101,5,FALSE)))</f>
        <v/>
      </c>
      <c r="J170" s="2" t="n"/>
      <c r="K170" s="2" t="n"/>
      <c r="L170" s="4" t="n"/>
      <c r="M170" s="2" t="n"/>
      <c r="N170" s="13">
        <f>IF($P170="","",IF($P170&lt;&gt;"OK",NA(),IF(J170="Approved",IF(E170&gt;'Settings'!$B$3,0,NETWORKDAYS(E170,MIN(F170,'Settings'!$B$3),'Holidays'!$A$2:$A$51)*G170*'Settings'!$B$4*VLOOKUP(B170,'Employees'!$A$2:$I$101,5,FALSE)),0)))</f>
        <v/>
      </c>
      <c r="O170" s="13">
        <f>IF($P170="","",IF($P170&lt;&gt;"OK",NA(),IF(J170="Approved",I170-N170,0)))</f>
        <v/>
      </c>
      <c r="P170" s="8">
        <f>IF(COUNTA(A170:B170,D170:G170,J170:M170)=0,"",IF('Settings'!$B$7&lt;&gt;"OK","CHECK SETTINGS",IF(OR(A170="",COUNTIFS($A$2:$A$1001,A170)&lt;&gt;1,COUNTIFS('Employees'!$A$2:$A$101,B170,'Employees'!$I$2:$I$101,"OK")&lt;&gt;1,COUNTIFS('Settings'!$H$11:$H$13,D170)&lt;&gt;1),"CHECK ID / TYPE",IF(OR(NOT(ISNUMBER(E170)),NOT(ISNUMBER(F170)),NOT(ISNUMBER(G170))),"CHECK DATES / FRACTION",IF(OR(E170&lt;MAX('Settings'!$B$2,VLOOKUP(B170,'Employees'!$A$2:$H$101,3,FALSE)),F170&gt;'Settings'!$B$5,F170&lt;E170,NOT(OR(G170=1,AND(G170=0.5,E170=F170))),NOT(OR(J170="Pending",J170="Approved",J170="Denied",J170="Canceled"))),"CHECK DATES / FRACTION / STATUS",IF(AND(OR(J170="Approved",J170="Denied"),OR(K170="",NOT(ISNUMBER(L170)))),"ADD DECISION RECORD",IF(AND(OR(J170="Approved",J170="Pending"),COUNTIFS($B$2:$B$1001,B170,$E$2:$E$1001,"&lt;="&amp;F170,$F$2:$F$1001,"&gt;="&amp;E170,$J$2:$J$1001,"&lt;&gt;Denied",$J$2:$J$1001,"&lt;&gt;Canceled")&gt;1),"OVERLAPPING ACTIVE REQUESTS",IF(NETWORKDAYS(E170,F170,'Holidays'!$A$2:$A$51)=0,"NO WORKDAYS","OK"))))))))</f>
        <v/>
      </c>
    </row>
    <row r="171">
      <c r="A171" s="11" t="n"/>
      <c r="B171" s="11" t="n"/>
      <c r="C171" s="8">
        <f>IF($P171="","",IF($P171&lt;&gt;"OK",NA(),VLOOKUP(B171,'Employees'!$A$2:$I$101,2,FALSE)))</f>
        <v/>
      </c>
      <c r="D171" s="2" t="n"/>
      <c r="E171" s="4" t="n"/>
      <c r="F171" s="4" t="n"/>
      <c r="G171" s="12" t="n"/>
      <c r="H171" s="13">
        <f>IF($P171="","",IF($P171&lt;&gt;"OK",NA(),NETWORKDAYS(E171,F171,'Holidays'!$A$2:$A$51)*G171))</f>
        <v/>
      </c>
      <c r="I171" s="13">
        <f>IF($P171="","",IF($P171&lt;&gt;"OK",NA(),H171*'Settings'!$B$4*VLOOKUP(B171,'Employees'!$A$2:$I$101,5,FALSE)))</f>
        <v/>
      </c>
      <c r="J171" s="2" t="n"/>
      <c r="K171" s="2" t="n"/>
      <c r="L171" s="4" t="n"/>
      <c r="M171" s="2" t="n"/>
      <c r="N171" s="13">
        <f>IF($P171="","",IF($P171&lt;&gt;"OK",NA(),IF(J171="Approved",IF(E171&gt;'Settings'!$B$3,0,NETWORKDAYS(E171,MIN(F171,'Settings'!$B$3),'Holidays'!$A$2:$A$51)*G171*'Settings'!$B$4*VLOOKUP(B171,'Employees'!$A$2:$I$101,5,FALSE)),0)))</f>
        <v/>
      </c>
      <c r="O171" s="13">
        <f>IF($P171="","",IF($P171&lt;&gt;"OK",NA(),IF(J171="Approved",I171-N171,0)))</f>
        <v/>
      </c>
      <c r="P171" s="8">
        <f>IF(COUNTA(A171:B171,D171:G171,J171:M171)=0,"",IF('Settings'!$B$7&lt;&gt;"OK","CHECK SETTINGS",IF(OR(A171="",COUNTIFS($A$2:$A$1001,A171)&lt;&gt;1,COUNTIFS('Employees'!$A$2:$A$101,B171,'Employees'!$I$2:$I$101,"OK")&lt;&gt;1,COUNTIFS('Settings'!$H$11:$H$13,D171)&lt;&gt;1),"CHECK ID / TYPE",IF(OR(NOT(ISNUMBER(E171)),NOT(ISNUMBER(F171)),NOT(ISNUMBER(G171))),"CHECK DATES / FRACTION",IF(OR(E171&lt;MAX('Settings'!$B$2,VLOOKUP(B171,'Employees'!$A$2:$H$101,3,FALSE)),F171&gt;'Settings'!$B$5,F171&lt;E171,NOT(OR(G171=1,AND(G171=0.5,E171=F171))),NOT(OR(J171="Pending",J171="Approved",J171="Denied",J171="Canceled"))),"CHECK DATES / FRACTION / STATUS",IF(AND(OR(J171="Approved",J171="Denied"),OR(K171="",NOT(ISNUMBER(L171)))),"ADD DECISION RECORD",IF(AND(OR(J171="Approved",J171="Pending"),COUNTIFS($B$2:$B$1001,B171,$E$2:$E$1001,"&lt;="&amp;F171,$F$2:$F$1001,"&gt;="&amp;E171,$J$2:$J$1001,"&lt;&gt;Denied",$J$2:$J$1001,"&lt;&gt;Canceled")&gt;1),"OVERLAPPING ACTIVE REQUESTS",IF(NETWORKDAYS(E171,F171,'Holidays'!$A$2:$A$51)=0,"NO WORKDAYS","OK"))))))))</f>
        <v/>
      </c>
    </row>
    <row r="172">
      <c r="A172" s="11" t="n"/>
      <c r="B172" s="11" t="n"/>
      <c r="C172" s="8">
        <f>IF($P172="","",IF($P172&lt;&gt;"OK",NA(),VLOOKUP(B172,'Employees'!$A$2:$I$101,2,FALSE)))</f>
        <v/>
      </c>
      <c r="D172" s="2" t="n"/>
      <c r="E172" s="4" t="n"/>
      <c r="F172" s="4" t="n"/>
      <c r="G172" s="12" t="n"/>
      <c r="H172" s="13">
        <f>IF($P172="","",IF($P172&lt;&gt;"OK",NA(),NETWORKDAYS(E172,F172,'Holidays'!$A$2:$A$51)*G172))</f>
        <v/>
      </c>
      <c r="I172" s="13">
        <f>IF($P172="","",IF($P172&lt;&gt;"OK",NA(),H172*'Settings'!$B$4*VLOOKUP(B172,'Employees'!$A$2:$I$101,5,FALSE)))</f>
        <v/>
      </c>
      <c r="J172" s="2" t="n"/>
      <c r="K172" s="2" t="n"/>
      <c r="L172" s="4" t="n"/>
      <c r="M172" s="2" t="n"/>
      <c r="N172" s="13">
        <f>IF($P172="","",IF($P172&lt;&gt;"OK",NA(),IF(J172="Approved",IF(E172&gt;'Settings'!$B$3,0,NETWORKDAYS(E172,MIN(F172,'Settings'!$B$3),'Holidays'!$A$2:$A$51)*G172*'Settings'!$B$4*VLOOKUP(B172,'Employees'!$A$2:$I$101,5,FALSE)),0)))</f>
        <v/>
      </c>
      <c r="O172" s="13">
        <f>IF($P172="","",IF($P172&lt;&gt;"OK",NA(),IF(J172="Approved",I172-N172,0)))</f>
        <v/>
      </c>
      <c r="P172" s="8">
        <f>IF(COUNTA(A172:B172,D172:G172,J172:M172)=0,"",IF('Settings'!$B$7&lt;&gt;"OK","CHECK SETTINGS",IF(OR(A172="",COUNTIFS($A$2:$A$1001,A172)&lt;&gt;1,COUNTIFS('Employees'!$A$2:$A$101,B172,'Employees'!$I$2:$I$101,"OK")&lt;&gt;1,COUNTIFS('Settings'!$H$11:$H$13,D172)&lt;&gt;1),"CHECK ID / TYPE",IF(OR(NOT(ISNUMBER(E172)),NOT(ISNUMBER(F172)),NOT(ISNUMBER(G172))),"CHECK DATES / FRACTION",IF(OR(E172&lt;MAX('Settings'!$B$2,VLOOKUP(B172,'Employees'!$A$2:$H$101,3,FALSE)),F172&gt;'Settings'!$B$5,F172&lt;E172,NOT(OR(G172=1,AND(G172=0.5,E172=F172))),NOT(OR(J172="Pending",J172="Approved",J172="Denied",J172="Canceled"))),"CHECK DATES / FRACTION / STATUS",IF(AND(OR(J172="Approved",J172="Denied"),OR(K172="",NOT(ISNUMBER(L172)))),"ADD DECISION RECORD",IF(AND(OR(J172="Approved",J172="Pending"),COUNTIFS($B$2:$B$1001,B172,$E$2:$E$1001,"&lt;="&amp;F172,$F$2:$F$1001,"&gt;="&amp;E172,$J$2:$J$1001,"&lt;&gt;Denied",$J$2:$J$1001,"&lt;&gt;Canceled")&gt;1),"OVERLAPPING ACTIVE REQUESTS",IF(NETWORKDAYS(E172,F172,'Holidays'!$A$2:$A$51)=0,"NO WORKDAYS","OK"))))))))</f>
        <v/>
      </c>
    </row>
    <row r="173">
      <c r="A173" s="11" t="n"/>
      <c r="B173" s="11" t="n"/>
      <c r="C173" s="8">
        <f>IF($P173="","",IF($P173&lt;&gt;"OK",NA(),VLOOKUP(B173,'Employees'!$A$2:$I$101,2,FALSE)))</f>
        <v/>
      </c>
      <c r="D173" s="2" t="n"/>
      <c r="E173" s="4" t="n"/>
      <c r="F173" s="4" t="n"/>
      <c r="G173" s="12" t="n"/>
      <c r="H173" s="13">
        <f>IF($P173="","",IF($P173&lt;&gt;"OK",NA(),NETWORKDAYS(E173,F173,'Holidays'!$A$2:$A$51)*G173))</f>
        <v/>
      </c>
      <c r="I173" s="13">
        <f>IF($P173="","",IF($P173&lt;&gt;"OK",NA(),H173*'Settings'!$B$4*VLOOKUP(B173,'Employees'!$A$2:$I$101,5,FALSE)))</f>
        <v/>
      </c>
      <c r="J173" s="2" t="n"/>
      <c r="K173" s="2" t="n"/>
      <c r="L173" s="4" t="n"/>
      <c r="M173" s="2" t="n"/>
      <c r="N173" s="13">
        <f>IF($P173="","",IF($P173&lt;&gt;"OK",NA(),IF(J173="Approved",IF(E173&gt;'Settings'!$B$3,0,NETWORKDAYS(E173,MIN(F173,'Settings'!$B$3),'Holidays'!$A$2:$A$51)*G173*'Settings'!$B$4*VLOOKUP(B173,'Employees'!$A$2:$I$101,5,FALSE)),0)))</f>
        <v/>
      </c>
      <c r="O173" s="13">
        <f>IF($P173="","",IF($P173&lt;&gt;"OK",NA(),IF(J173="Approved",I173-N173,0)))</f>
        <v/>
      </c>
      <c r="P173" s="8">
        <f>IF(COUNTA(A173:B173,D173:G173,J173:M173)=0,"",IF('Settings'!$B$7&lt;&gt;"OK","CHECK SETTINGS",IF(OR(A173="",COUNTIFS($A$2:$A$1001,A173)&lt;&gt;1,COUNTIFS('Employees'!$A$2:$A$101,B173,'Employees'!$I$2:$I$101,"OK")&lt;&gt;1,COUNTIFS('Settings'!$H$11:$H$13,D173)&lt;&gt;1),"CHECK ID / TYPE",IF(OR(NOT(ISNUMBER(E173)),NOT(ISNUMBER(F173)),NOT(ISNUMBER(G173))),"CHECK DATES / FRACTION",IF(OR(E173&lt;MAX('Settings'!$B$2,VLOOKUP(B173,'Employees'!$A$2:$H$101,3,FALSE)),F173&gt;'Settings'!$B$5,F173&lt;E173,NOT(OR(G173=1,AND(G173=0.5,E173=F173))),NOT(OR(J173="Pending",J173="Approved",J173="Denied",J173="Canceled"))),"CHECK DATES / FRACTION / STATUS",IF(AND(OR(J173="Approved",J173="Denied"),OR(K173="",NOT(ISNUMBER(L173)))),"ADD DECISION RECORD",IF(AND(OR(J173="Approved",J173="Pending"),COUNTIFS($B$2:$B$1001,B173,$E$2:$E$1001,"&lt;="&amp;F173,$F$2:$F$1001,"&gt;="&amp;E173,$J$2:$J$1001,"&lt;&gt;Denied",$J$2:$J$1001,"&lt;&gt;Canceled")&gt;1),"OVERLAPPING ACTIVE REQUESTS",IF(NETWORKDAYS(E173,F173,'Holidays'!$A$2:$A$51)=0,"NO WORKDAYS","OK"))))))))</f>
        <v/>
      </c>
    </row>
    <row r="174">
      <c r="A174" s="11" t="n"/>
      <c r="B174" s="11" t="n"/>
      <c r="C174" s="8">
        <f>IF($P174="","",IF($P174&lt;&gt;"OK",NA(),VLOOKUP(B174,'Employees'!$A$2:$I$101,2,FALSE)))</f>
        <v/>
      </c>
      <c r="D174" s="2" t="n"/>
      <c r="E174" s="4" t="n"/>
      <c r="F174" s="4" t="n"/>
      <c r="G174" s="12" t="n"/>
      <c r="H174" s="13">
        <f>IF($P174="","",IF($P174&lt;&gt;"OK",NA(),NETWORKDAYS(E174,F174,'Holidays'!$A$2:$A$51)*G174))</f>
        <v/>
      </c>
      <c r="I174" s="13">
        <f>IF($P174="","",IF($P174&lt;&gt;"OK",NA(),H174*'Settings'!$B$4*VLOOKUP(B174,'Employees'!$A$2:$I$101,5,FALSE)))</f>
        <v/>
      </c>
      <c r="J174" s="2" t="n"/>
      <c r="K174" s="2" t="n"/>
      <c r="L174" s="4" t="n"/>
      <c r="M174" s="2" t="n"/>
      <c r="N174" s="13">
        <f>IF($P174="","",IF($P174&lt;&gt;"OK",NA(),IF(J174="Approved",IF(E174&gt;'Settings'!$B$3,0,NETWORKDAYS(E174,MIN(F174,'Settings'!$B$3),'Holidays'!$A$2:$A$51)*G174*'Settings'!$B$4*VLOOKUP(B174,'Employees'!$A$2:$I$101,5,FALSE)),0)))</f>
        <v/>
      </c>
      <c r="O174" s="13">
        <f>IF($P174="","",IF($P174&lt;&gt;"OK",NA(),IF(J174="Approved",I174-N174,0)))</f>
        <v/>
      </c>
      <c r="P174" s="8">
        <f>IF(COUNTA(A174:B174,D174:G174,J174:M174)=0,"",IF('Settings'!$B$7&lt;&gt;"OK","CHECK SETTINGS",IF(OR(A174="",COUNTIFS($A$2:$A$1001,A174)&lt;&gt;1,COUNTIFS('Employees'!$A$2:$A$101,B174,'Employees'!$I$2:$I$101,"OK")&lt;&gt;1,COUNTIFS('Settings'!$H$11:$H$13,D174)&lt;&gt;1),"CHECK ID / TYPE",IF(OR(NOT(ISNUMBER(E174)),NOT(ISNUMBER(F174)),NOT(ISNUMBER(G174))),"CHECK DATES / FRACTION",IF(OR(E174&lt;MAX('Settings'!$B$2,VLOOKUP(B174,'Employees'!$A$2:$H$101,3,FALSE)),F174&gt;'Settings'!$B$5,F174&lt;E174,NOT(OR(G174=1,AND(G174=0.5,E174=F174))),NOT(OR(J174="Pending",J174="Approved",J174="Denied",J174="Canceled"))),"CHECK DATES / FRACTION / STATUS",IF(AND(OR(J174="Approved",J174="Denied"),OR(K174="",NOT(ISNUMBER(L174)))),"ADD DECISION RECORD",IF(AND(OR(J174="Approved",J174="Pending"),COUNTIFS($B$2:$B$1001,B174,$E$2:$E$1001,"&lt;="&amp;F174,$F$2:$F$1001,"&gt;="&amp;E174,$J$2:$J$1001,"&lt;&gt;Denied",$J$2:$J$1001,"&lt;&gt;Canceled")&gt;1),"OVERLAPPING ACTIVE REQUESTS",IF(NETWORKDAYS(E174,F174,'Holidays'!$A$2:$A$51)=0,"NO WORKDAYS","OK"))))))))</f>
        <v/>
      </c>
    </row>
    <row r="175">
      <c r="A175" s="11" t="n"/>
      <c r="B175" s="11" t="n"/>
      <c r="C175" s="8">
        <f>IF($P175="","",IF($P175&lt;&gt;"OK",NA(),VLOOKUP(B175,'Employees'!$A$2:$I$101,2,FALSE)))</f>
        <v/>
      </c>
      <c r="D175" s="2" t="n"/>
      <c r="E175" s="4" t="n"/>
      <c r="F175" s="4" t="n"/>
      <c r="G175" s="12" t="n"/>
      <c r="H175" s="13">
        <f>IF($P175="","",IF($P175&lt;&gt;"OK",NA(),NETWORKDAYS(E175,F175,'Holidays'!$A$2:$A$51)*G175))</f>
        <v/>
      </c>
      <c r="I175" s="13">
        <f>IF($P175="","",IF($P175&lt;&gt;"OK",NA(),H175*'Settings'!$B$4*VLOOKUP(B175,'Employees'!$A$2:$I$101,5,FALSE)))</f>
        <v/>
      </c>
      <c r="J175" s="2" t="n"/>
      <c r="K175" s="2" t="n"/>
      <c r="L175" s="4" t="n"/>
      <c r="M175" s="2" t="n"/>
      <c r="N175" s="13">
        <f>IF($P175="","",IF($P175&lt;&gt;"OK",NA(),IF(J175="Approved",IF(E175&gt;'Settings'!$B$3,0,NETWORKDAYS(E175,MIN(F175,'Settings'!$B$3),'Holidays'!$A$2:$A$51)*G175*'Settings'!$B$4*VLOOKUP(B175,'Employees'!$A$2:$I$101,5,FALSE)),0)))</f>
        <v/>
      </c>
      <c r="O175" s="13">
        <f>IF($P175="","",IF($P175&lt;&gt;"OK",NA(),IF(J175="Approved",I175-N175,0)))</f>
        <v/>
      </c>
      <c r="P175" s="8">
        <f>IF(COUNTA(A175:B175,D175:G175,J175:M175)=0,"",IF('Settings'!$B$7&lt;&gt;"OK","CHECK SETTINGS",IF(OR(A175="",COUNTIFS($A$2:$A$1001,A175)&lt;&gt;1,COUNTIFS('Employees'!$A$2:$A$101,B175,'Employees'!$I$2:$I$101,"OK")&lt;&gt;1,COUNTIFS('Settings'!$H$11:$H$13,D175)&lt;&gt;1),"CHECK ID / TYPE",IF(OR(NOT(ISNUMBER(E175)),NOT(ISNUMBER(F175)),NOT(ISNUMBER(G175))),"CHECK DATES / FRACTION",IF(OR(E175&lt;MAX('Settings'!$B$2,VLOOKUP(B175,'Employees'!$A$2:$H$101,3,FALSE)),F175&gt;'Settings'!$B$5,F175&lt;E175,NOT(OR(G175=1,AND(G175=0.5,E175=F175))),NOT(OR(J175="Pending",J175="Approved",J175="Denied",J175="Canceled"))),"CHECK DATES / FRACTION / STATUS",IF(AND(OR(J175="Approved",J175="Denied"),OR(K175="",NOT(ISNUMBER(L175)))),"ADD DECISION RECORD",IF(AND(OR(J175="Approved",J175="Pending"),COUNTIFS($B$2:$B$1001,B175,$E$2:$E$1001,"&lt;="&amp;F175,$F$2:$F$1001,"&gt;="&amp;E175,$J$2:$J$1001,"&lt;&gt;Denied",$J$2:$J$1001,"&lt;&gt;Canceled")&gt;1),"OVERLAPPING ACTIVE REQUESTS",IF(NETWORKDAYS(E175,F175,'Holidays'!$A$2:$A$51)=0,"NO WORKDAYS","OK"))))))))</f>
        <v/>
      </c>
    </row>
    <row r="176">
      <c r="A176" s="11" t="n"/>
      <c r="B176" s="11" t="n"/>
      <c r="C176" s="8">
        <f>IF($P176="","",IF($P176&lt;&gt;"OK",NA(),VLOOKUP(B176,'Employees'!$A$2:$I$101,2,FALSE)))</f>
        <v/>
      </c>
      <c r="D176" s="2" t="n"/>
      <c r="E176" s="4" t="n"/>
      <c r="F176" s="4" t="n"/>
      <c r="G176" s="12" t="n"/>
      <c r="H176" s="13">
        <f>IF($P176="","",IF($P176&lt;&gt;"OK",NA(),NETWORKDAYS(E176,F176,'Holidays'!$A$2:$A$51)*G176))</f>
        <v/>
      </c>
      <c r="I176" s="13">
        <f>IF($P176="","",IF($P176&lt;&gt;"OK",NA(),H176*'Settings'!$B$4*VLOOKUP(B176,'Employees'!$A$2:$I$101,5,FALSE)))</f>
        <v/>
      </c>
      <c r="J176" s="2" t="n"/>
      <c r="K176" s="2" t="n"/>
      <c r="L176" s="4" t="n"/>
      <c r="M176" s="2" t="n"/>
      <c r="N176" s="13">
        <f>IF($P176="","",IF($P176&lt;&gt;"OK",NA(),IF(J176="Approved",IF(E176&gt;'Settings'!$B$3,0,NETWORKDAYS(E176,MIN(F176,'Settings'!$B$3),'Holidays'!$A$2:$A$51)*G176*'Settings'!$B$4*VLOOKUP(B176,'Employees'!$A$2:$I$101,5,FALSE)),0)))</f>
        <v/>
      </c>
      <c r="O176" s="13">
        <f>IF($P176="","",IF($P176&lt;&gt;"OK",NA(),IF(J176="Approved",I176-N176,0)))</f>
        <v/>
      </c>
      <c r="P176" s="8">
        <f>IF(COUNTA(A176:B176,D176:G176,J176:M176)=0,"",IF('Settings'!$B$7&lt;&gt;"OK","CHECK SETTINGS",IF(OR(A176="",COUNTIFS($A$2:$A$1001,A176)&lt;&gt;1,COUNTIFS('Employees'!$A$2:$A$101,B176,'Employees'!$I$2:$I$101,"OK")&lt;&gt;1,COUNTIFS('Settings'!$H$11:$H$13,D176)&lt;&gt;1),"CHECK ID / TYPE",IF(OR(NOT(ISNUMBER(E176)),NOT(ISNUMBER(F176)),NOT(ISNUMBER(G176))),"CHECK DATES / FRACTION",IF(OR(E176&lt;MAX('Settings'!$B$2,VLOOKUP(B176,'Employees'!$A$2:$H$101,3,FALSE)),F176&gt;'Settings'!$B$5,F176&lt;E176,NOT(OR(G176=1,AND(G176=0.5,E176=F176))),NOT(OR(J176="Pending",J176="Approved",J176="Denied",J176="Canceled"))),"CHECK DATES / FRACTION / STATUS",IF(AND(OR(J176="Approved",J176="Denied"),OR(K176="",NOT(ISNUMBER(L176)))),"ADD DECISION RECORD",IF(AND(OR(J176="Approved",J176="Pending"),COUNTIFS($B$2:$B$1001,B176,$E$2:$E$1001,"&lt;="&amp;F176,$F$2:$F$1001,"&gt;="&amp;E176,$J$2:$J$1001,"&lt;&gt;Denied",$J$2:$J$1001,"&lt;&gt;Canceled")&gt;1),"OVERLAPPING ACTIVE REQUESTS",IF(NETWORKDAYS(E176,F176,'Holidays'!$A$2:$A$51)=0,"NO WORKDAYS","OK"))))))))</f>
        <v/>
      </c>
    </row>
    <row r="177">
      <c r="A177" s="11" t="n"/>
      <c r="B177" s="11" t="n"/>
      <c r="C177" s="8">
        <f>IF($P177="","",IF($P177&lt;&gt;"OK",NA(),VLOOKUP(B177,'Employees'!$A$2:$I$101,2,FALSE)))</f>
        <v/>
      </c>
      <c r="D177" s="2" t="n"/>
      <c r="E177" s="4" t="n"/>
      <c r="F177" s="4" t="n"/>
      <c r="G177" s="12" t="n"/>
      <c r="H177" s="13">
        <f>IF($P177="","",IF($P177&lt;&gt;"OK",NA(),NETWORKDAYS(E177,F177,'Holidays'!$A$2:$A$51)*G177))</f>
        <v/>
      </c>
      <c r="I177" s="13">
        <f>IF($P177="","",IF($P177&lt;&gt;"OK",NA(),H177*'Settings'!$B$4*VLOOKUP(B177,'Employees'!$A$2:$I$101,5,FALSE)))</f>
        <v/>
      </c>
      <c r="J177" s="2" t="n"/>
      <c r="K177" s="2" t="n"/>
      <c r="L177" s="4" t="n"/>
      <c r="M177" s="2" t="n"/>
      <c r="N177" s="13">
        <f>IF($P177="","",IF($P177&lt;&gt;"OK",NA(),IF(J177="Approved",IF(E177&gt;'Settings'!$B$3,0,NETWORKDAYS(E177,MIN(F177,'Settings'!$B$3),'Holidays'!$A$2:$A$51)*G177*'Settings'!$B$4*VLOOKUP(B177,'Employees'!$A$2:$I$101,5,FALSE)),0)))</f>
        <v/>
      </c>
      <c r="O177" s="13">
        <f>IF($P177="","",IF($P177&lt;&gt;"OK",NA(),IF(J177="Approved",I177-N177,0)))</f>
        <v/>
      </c>
      <c r="P177" s="8">
        <f>IF(COUNTA(A177:B177,D177:G177,J177:M177)=0,"",IF('Settings'!$B$7&lt;&gt;"OK","CHECK SETTINGS",IF(OR(A177="",COUNTIFS($A$2:$A$1001,A177)&lt;&gt;1,COUNTIFS('Employees'!$A$2:$A$101,B177,'Employees'!$I$2:$I$101,"OK")&lt;&gt;1,COUNTIFS('Settings'!$H$11:$H$13,D177)&lt;&gt;1),"CHECK ID / TYPE",IF(OR(NOT(ISNUMBER(E177)),NOT(ISNUMBER(F177)),NOT(ISNUMBER(G177))),"CHECK DATES / FRACTION",IF(OR(E177&lt;MAX('Settings'!$B$2,VLOOKUP(B177,'Employees'!$A$2:$H$101,3,FALSE)),F177&gt;'Settings'!$B$5,F177&lt;E177,NOT(OR(G177=1,AND(G177=0.5,E177=F177))),NOT(OR(J177="Pending",J177="Approved",J177="Denied",J177="Canceled"))),"CHECK DATES / FRACTION / STATUS",IF(AND(OR(J177="Approved",J177="Denied"),OR(K177="",NOT(ISNUMBER(L177)))),"ADD DECISION RECORD",IF(AND(OR(J177="Approved",J177="Pending"),COUNTIFS($B$2:$B$1001,B177,$E$2:$E$1001,"&lt;="&amp;F177,$F$2:$F$1001,"&gt;="&amp;E177,$J$2:$J$1001,"&lt;&gt;Denied",$J$2:$J$1001,"&lt;&gt;Canceled")&gt;1),"OVERLAPPING ACTIVE REQUESTS",IF(NETWORKDAYS(E177,F177,'Holidays'!$A$2:$A$51)=0,"NO WORKDAYS","OK"))))))))</f>
        <v/>
      </c>
    </row>
    <row r="178">
      <c r="A178" s="11" t="n"/>
      <c r="B178" s="11" t="n"/>
      <c r="C178" s="8">
        <f>IF($P178="","",IF($P178&lt;&gt;"OK",NA(),VLOOKUP(B178,'Employees'!$A$2:$I$101,2,FALSE)))</f>
        <v/>
      </c>
      <c r="D178" s="2" t="n"/>
      <c r="E178" s="4" t="n"/>
      <c r="F178" s="4" t="n"/>
      <c r="G178" s="12" t="n"/>
      <c r="H178" s="13">
        <f>IF($P178="","",IF($P178&lt;&gt;"OK",NA(),NETWORKDAYS(E178,F178,'Holidays'!$A$2:$A$51)*G178))</f>
        <v/>
      </c>
      <c r="I178" s="13">
        <f>IF($P178="","",IF($P178&lt;&gt;"OK",NA(),H178*'Settings'!$B$4*VLOOKUP(B178,'Employees'!$A$2:$I$101,5,FALSE)))</f>
        <v/>
      </c>
      <c r="J178" s="2" t="n"/>
      <c r="K178" s="2" t="n"/>
      <c r="L178" s="4" t="n"/>
      <c r="M178" s="2" t="n"/>
      <c r="N178" s="13">
        <f>IF($P178="","",IF($P178&lt;&gt;"OK",NA(),IF(J178="Approved",IF(E178&gt;'Settings'!$B$3,0,NETWORKDAYS(E178,MIN(F178,'Settings'!$B$3),'Holidays'!$A$2:$A$51)*G178*'Settings'!$B$4*VLOOKUP(B178,'Employees'!$A$2:$I$101,5,FALSE)),0)))</f>
        <v/>
      </c>
      <c r="O178" s="13">
        <f>IF($P178="","",IF($P178&lt;&gt;"OK",NA(),IF(J178="Approved",I178-N178,0)))</f>
        <v/>
      </c>
      <c r="P178" s="8">
        <f>IF(COUNTA(A178:B178,D178:G178,J178:M178)=0,"",IF('Settings'!$B$7&lt;&gt;"OK","CHECK SETTINGS",IF(OR(A178="",COUNTIFS($A$2:$A$1001,A178)&lt;&gt;1,COUNTIFS('Employees'!$A$2:$A$101,B178,'Employees'!$I$2:$I$101,"OK")&lt;&gt;1,COUNTIFS('Settings'!$H$11:$H$13,D178)&lt;&gt;1),"CHECK ID / TYPE",IF(OR(NOT(ISNUMBER(E178)),NOT(ISNUMBER(F178)),NOT(ISNUMBER(G178))),"CHECK DATES / FRACTION",IF(OR(E178&lt;MAX('Settings'!$B$2,VLOOKUP(B178,'Employees'!$A$2:$H$101,3,FALSE)),F178&gt;'Settings'!$B$5,F178&lt;E178,NOT(OR(G178=1,AND(G178=0.5,E178=F178))),NOT(OR(J178="Pending",J178="Approved",J178="Denied",J178="Canceled"))),"CHECK DATES / FRACTION / STATUS",IF(AND(OR(J178="Approved",J178="Denied"),OR(K178="",NOT(ISNUMBER(L178)))),"ADD DECISION RECORD",IF(AND(OR(J178="Approved",J178="Pending"),COUNTIFS($B$2:$B$1001,B178,$E$2:$E$1001,"&lt;="&amp;F178,$F$2:$F$1001,"&gt;="&amp;E178,$J$2:$J$1001,"&lt;&gt;Denied",$J$2:$J$1001,"&lt;&gt;Canceled")&gt;1),"OVERLAPPING ACTIVE REQUESTS",IF(NETWORKDAYS(E178,F178,'Holidays'!$A$2:$A$51)=0,"NO WORKDAYS","OK"))))))))</f>
        <v/>
      </c>
    </row>
    <row r="179">
      <c r="A179" s="11" t="n"/>
      <c r="B179" s="11" t="n"/>
      <c r="C179" s="8">
        <f>IF($P179="","",IF($P179&lt;&gt;"OK",NA(),VLOOKUP(B179,'Employees'!$A$2:$I$101,2,FALSE)))</f>
        <v/>
      </c>
      <c r="D179" s="2" t="n"/>
      <c r="E179" s="4" t="n"/>
      <c r="F179" s="4" t="n"/>
      <c r="G179" s="12" t="n"/>
      <c r="H179" s="13">
        <f>IF($P179="","",IF($P179&lt;&gt;"OK",NA(),NETWORKDAYS(E179,F179,'Holidays'!$A$2:$A$51)*G179))</f>
        <v/>
      </c>
      <c r="I179" s="13">
        <f>IF($P179="","",IF($P179&lt;&gt;"OK",NA(),H179*'Settings'!$B$4*VLOOKUP(B179,'Employees'!$A$2:$I$101,5,FALSE)))</f>
        <v/>
      </c>
      <c r="J179" s="2" t="n"/>
      <c r="K179" s="2" t="n"/>
      <c r="L179" s="4" t="n"/>
      <c r="M179" s="2" t="n"/>
      <c r="N179" s="13">
        <f>IF($P179="","",IF($P179&lt;&gt;"OK",NA(),IF(J179="Approved",IF(E179&gt;'Settings'!$B$3,0,NETWORKDAYS(E179,MIN(F179,'Settings'!$B$3),'Holidays'!$A$2:$A$51)*G179*'Settings'!$B$4*VLOOKUP(B179,'Employees'!$A$2:$I$101,5,FALSE)),0)))</f>
        <v/>
      </c>
      <c r="O179" s="13">
        <f>IF($P179="","",IF($P179&lt;&gt;"OK",NA(),IF(J179="Approved",I179-N179,0)))</f>
        <v/>
      </c>
      <c r="P179" s="8">
        <f>IF(COUNTA(A179:B179,D179:G179,J179:M179)=0,"",IF('Settings'!$B$7&lt;&gt;"OK","CHECK SETTINGS",IF(OR(A179="",COUNTIFS($A$2:$A$1001,A179)&lt;&gt;1,COUNTIFS('Employees'!$A$2:$A$101,B179,'Employees'!$I$2:$I$101,"OK")&lt;&gt;1,COUNTIFS('Settings'!$H$11:$H$13,D179)&lt;&gt;1),"CHECK ID / TYPE",IF(OR(NOT(ISNUMBER(E179)),NOT(ISNUMBER(F179)),NOT(ISNUMBER(G179))),"CHECK DATES / FRACTION",IF(OR(E179&lt;MAX('Settings'!$B$2,VLOOKUP(B179,'Employees'!$A$2:$H$101,3,FALSE)),F179&gt;'Settings'!$B$5,F179&lt;E179,NOT(OR(G179=1,AND(G179=0.5,E179=F179))),NOT(OR(J179="Pending",J179="Approved",J179="Denied",J179="Canceled"))),"CHECK DATES / FRACTION / STATUS",IF(AND(OR(J179="Approved",J179="Denied"),OR(K179="",NOT(ISNUMBER(L179)))),"ADD DECISION RECORD",IF(AND(OR(J179="Approved",J179="Pending"),COUNTIFS($B$2:$B$1001,B179,$E$2:$E$1001,"&lt;="&amp;F179,$F$2:$F$1001,"&gt;="&amp;E179,$J$2:$J$1001,"&lt;&gt;Denied",$J$2:$J$1001,"&lt;&gt;Canceled")&gt;1),"OVERLAPPING ACTIVE REQUESTS",IF(NETWORKDAYS(E179,F179,'Holidays'!$A$2:$A$51)=0,"NO WORKDAYS","OK"))))))))</f>
        <v/>
      </c>
    </row>
    <row r="180">
      <c r="A180" s="11" t="n"/>
      <c r="B180" s="11" t="n"/>
      <c r="C180" s="8">
        <f>IF($P180="","",IF($P180&lt;&gt;"OK",NA(),VLOOKUP(B180,'Employees'!$A$2:$I$101,2,FALSE)))</f>
        <v/>
      </c>
      <c r="D180" s="2" t="n"/>
      <c r="E180" s="4" t="n"/>
      <c r="F180" s="4" t="n"/>
      <c r="G180" s="12" t="n"/>
      <c r="H180" s="13">
        <f>IF($P180="","",IF($P180&lt;&gt;"OK",NA(),NETWORKDAYS(E180,F180,'Holidays'!$A$2:$A$51)*G180))</f>
        <v/>
      </c>
      <c r="I180" s="13">
        <f>IF($P180="","",IF($P180&lt;&gt;"OK",NA(),H180*'Settings'!$B$4*VLOOKUP(B180,'Employees'!$A$2:$I$101,5,FALSE)))</f>
        <v/>
      </c>
      <c r="J180" s="2" t="n"/>
      <c r="K180" s="2" t="n"/>
      <c r="L180" s="4" t="n"/>
      <c r="M180" s="2" t="n"/>
      <c r="N180" s="13">
        <f>IF($P180="","",IF($P180&lt;&gt;"OK",NA(),IF(J180="Approved",IF(E180&gt;'Settings'!$B$3,0,NETWORKDAYS(E180,MIN(F180,'Settings'!$B$3),'Holidays'!$A$2:$A$51)*G180*'Settings'!$B$4*VLOOKUP(B180,'Employees'!$A$2:$I$101,5,FALSE)),0)))</f>
        <v/>
      </c>
      <c r="O180" s="13">
        <f>IF($P180="","",IF($P180&lt;&gt;"OK",NA(),IF(J180="Approved",I180-N180,0)))</f>
        <v/>
      </c>
      <c r="P180" s="8">
        <f>IF(COUNTA(A180:B180,D180:G180,J180:M180)=0,"",IF('Settings'!$B$7&lt;&gt;"OK","CHECK SETTINGS",IF(OR(A180="",COUNTIFS($A$2:$A$1001,A180)&lt;&gt;1,COUNTIFS('Employees'!$A$2:$A$101,B180,'Employees'!$I$2:$I$101,"OK")&lt;&gt;1,COUNTIFS('Settings'!$H$11:$H$13,D180)&lt;&gt;1),"CHECK ID / TYPE",IF(OR(NOT(ISNUMBER(E180)),NOT(ISNUMBER(F180)),NOT(ISNUMBER(G180))),"CHECK DATES / FRACTION",IF(OR(E180&lt;MAX('Settings'!$B$2,VLOOKUP(B180,'Employees'!$A$2:$H$101,3,FALSE)),F180&gt;'Settings'!$B$5,F180&lt;E180,NOT(OR(G180=1,AND(G180=0.5,E180=F180))),NOT(OR(J180="Pending",J180="Approved",J180="Denied",J180="Canceled"))),"CHECK DATES / FRACTION / STATUS",IF(AND(OR(J180="Approved",J180="Denied"),OR(K180="",NOT(ISNUMBER(L180)))),"ADD DECISION RECORD",IF(AND(OR(J180="Approved",J180="Pending"),COUNTIFS($B$2:$B$1001,B180,$E$2:$E$1001,"&lt;="&amp;F180,$F$2:$F$1001,"&gt;="&amp;E180,$J$2:$J$1001,"&lt;&gt;Denied",$J$2:$J$1001,"&lt;&gt;Canceled")&gt;1),"OVERLAPPING ACTIVE REQUESTS",IF(NETWORKDAYS(E180,F180,'Holidays'!$A$2:$A$51)=0,"NO WORKDAYS","OK"))))))))</f>
        <v/>
      </c>
    </row>
    <row r="181">
      <c r="A181" s="11" t="n"/>
      <c r="B181" s="11" t="n"/>
      <c r="C181" s="8">
        <f>IF($P181="","",IF($P181&lt;&gt;"OK",NA(),VLOOKUP(B181,'Employees'!$A$2:$I$101,2,FALSE)))</f>
        <v/>
      </c>
      <c r="D181" s="2" t="n"/>
      <c r="E181" s="4" t="n"/>
      <c r="F181" s="4" t="n"/>
      <c r="G181" s="12" t="n"/>
      <c r="H181" s="13">
        <f>IF($P181="","",IF($P181&lt;&gt;"OK",NA(),NETWORKDAYS(E181,F181,'Holidays'!$A$2:$A$51)*G181))</f>
        <v/>
      </c>
      <c r="I181" s="13">
        <f>IF($P181="","",IF($P181&lt;&gt;"OK",NA(),H181*'Settings'!$B$4*VLOOKUP(B181,'Employees'!$A$2:$I$101,5,FALSE)))</f>
        <v/>
      </c>
      <c r="J181" s="2" t="n"/>
      <c r="K181" s="2" t="n"/>
      <c r="L181" s="4" t="n"/>
      <c r="M181" s="2" t="n"/>
      <c r="N181" s="13">
        <f>IF($P181="","",IF($P181&lt;&gt;"OK",NA(),IF(J181="Approved",IF(E181&gt;'Settings'!$B$3,0,NETWORKDAYS(E181,MIN(F181,'Settings'!$B$3),'Holidays'!$A$2:$A$51)*G181*'Settings'!$B$4*VLOOKUP(B181,'Employees'!$A$2:$I$101,5,FALSE)),0)))</f>
        <v/>
      </c>
      <c r="O181" s="13">
        <f>IF($P181="","",IF($P181&lt;&gt;"OK",NA(),IF(J181="Approved",I181-N181,0)))</f>
        <v/>
      </c>
      <c r="P181" s="8">
        <f>IF(COUNTA(A181:B181,D181:G181,J181:M181)=0,"",IF('Settings'!$B$7&lt;&gt;"OK","CHECK SETTINGS",IF(OR(A181="",COUNTIFS($A$2:$A$1001,A181)&lt;&gt;1,COUNTIFS('Employees'!$A$2:$A$101,B181,'Employees'!$I$2:$I$101,"OK")&lt;&gt;1,COUNTIFS('Settings'!$H$11:$H$13,D181)&lt;&gt;1),"CHECK ID / TYPE",IF(OR(NOT(ISNUMBER(E181)),NOT(ISNUMBER(F181)),NOT(ISNUMBER(G181))),"CHECK DATES / FRACTION",IF(OR(E181&lt;MAX('Settings'!$B$2,VLOOKUP(B181,'Employees'!$A$2:$H$101,3,FALSE)),F181&gt;'Settings'!$B$5,F181&lt;E181,NOT(OR(G181=1,AND(G181=0.5,E181=F181))),NOT(OR(J181="Pending",J181="Approved",J181="Denied",J181="Canceled"))),"CHECK DATES / FRACTION / STATUS",IF(AND(OR(J181="Approved",J181="Denied"),OR(K181="",NOT(ISNUMBER(L181)))),"ADD DECISION RECORD",IF(AND(OR(J181="Approved",J181="Pending"),COUNTIFS($B$2:$B$1001,B181,$E$2:$E$1001,"&lt;="&amp;F181,$F$2:$F$1001,"&gt;="&amp;E181,$J$2:$J$1001,"&lt;&gt;Denied",$J$2:$J$1001,"&lt;&gt;Canceled")&gt;1),"OVERLAPPING ACTIVE REQUESTS",IF(NETWORKDAYS(E181,F181,'Holidays'!$A$2:$A$51)=0,"NO WORKDAYS","OK"))))))))</f>
        <v/>
      </c>
    </row>
    <row r="182">
      <c r="A182" s="11" t="n"/>
      <c r="B182" s="11" t="n"/>
      <c r="C182" s="8">
        <f>IF($P182="","",IF($P182&lt;&gt;"OK",NA(),VLOOKUP(B182,'Employees'!$A$2:$I$101,2,FALSE)))</f>
        <v/>
      </c>
      <c r="D182" s="2" t="n"/>
      <c r="E182" s="4" t="n"/>
      <c r="F182" s="4" t="n"/>
      <c r="G182" s="12" t="n"/>
      <c r="H182" s="13">
        <f>IF($P182="","",IF($P182&lt;&gt;"OK",NA(),NETWORKDAYS(E182,F182,'Holidays'!$A$2:$A$51)*G182))</f>
        <v/>
      </c>
      <c r="I182" s="13">
        <f>IF($P182="","",IF($P182&lt;&gt;"OK",NA(),H182*'Settings'!$B$4*VLOOKUP(B182,'Employees'!$A$2:$I$101,5,FALSE)))</f>
        <v/>
      </c>
      <c r="J182" s="2" t="n"/>
      <c r="K182" s="2" t="n"/>
      <c r="L182" s="4" t="n"/>
      <c r="M182" s="2" t="n"/>
      <c r="N182" s="13">
        <f>IF($P182="","",IF($P182&lt;&gt;"OK",NA(),IF(J182="Approved",IF(E182&gt;'Settings'!$B$3,0,NETWORKDAYS(E182,MIN(F182,'Settings'!$B$3),'Holidays'!$A$2:$A$51)*G182*'Settings'!$B$4*VLOOKUP(B182,'Employees'!$A$2:$I$101,5,FALSE)),0)))</f>
        <v/>
      </c>
      <c r="O182" s="13">
        <f>IF($P182="","",IF($P182&lt;&gt;"OK",NA(),IF(J182="Approved",I182-N182,0)))</f>
        <v/>
      </c>
      <c r="P182" s="8">
        <f>IF(COUNTA(A182:B182,D182:G182,J182:M182)=0,"",IF('Settings'!$B$7&lt;&gt;"OK","CHECK SETTINGS",IF(OR(A182="",COUNTIFS($A$2:$A$1001,A182)&lt;&gt;1,COUNTIFS('Employees'!$A$2:$A$101,B182,'Employees'!$I$2:$I$101,"OK")&lt;&gt;1,COUNTIFS('Settings'!$H$11:$H$13,D182)&lt;&gt;1),"CHECK ID / TYPE",IF(OR(NOT(ISNUMBER(E182)),NOT(ISNUMBER(F182)),NOT(ISNUMBER(G182))),"CHECK DATES / FRACTION",IF(OR(E182&lt;MAX('Settings'!$B$2,VLOOKUP(B182,'Employees'!$A$2:$H$101,3,FALSE)),F182&gt;'Settings'!$B$5,F182&lt;E182,NOT(OR(G182=1,AND(G182=0.5,E182=F182))),NOT(OR(J182="Pending",J182="Approved",J182="Denied",J182="Canceled"))),"CHECK DATES / FRACTION / STATUS",IF(AND(OR(J182="Approved",J182="Denied"),OR(K182="",NOT(ISNUMBER(L182)))),"ADD DECISION RECORD",IF(AND(OR(J182="Approved",J182="Pending"),COUNTIFS($B$2:$B$1001,B182,$E$2:$E$1001,"&lt;="&amp;F182,$F$2:$F$1001,"&gt;="&amp;E182,$J$2:$J$1001,"&lt;&gt;Denied",$J$2:$J$1001,"&lt;&gt;Canceled")&gt;1),"OVERLAPPING ACTIVE REQUESTS",IF(NETWORKDAYS(E182,F182,'Holidays'!$A$2:$A$51)=0,"NO WORKDAYS","OK"))))))))</f>
        <v/>
      </c>
    </row>
    <row r="183">
      <c r="A183" s="11" t="n"/>
      <c r="B183" s="11" t="n"/>
      <c r="C183" s="8">
        <f>IF($P183="","",IF($P183&lt;&gt;"OK",NA(),VLOOKUP(B183,'Employees'!$A$2:$I$101,2,FALSE)))</f>
        <v/>
      </c>
      <c r="D183" s="2" t="n"/>
      <c r="E183" s="4" t="n"/>
      <c r="F183" s="4" t="n"/>
      <c r="G183" s="12" t="n"/>
      <c r="H183" s="13">
        <f>IF($P183="","",IF($P183&lt;&gt;"OK",NA(),NETWORKDAYS(E183,F183,'Holidays'!$A$2:$A$51)*G183))</f>
        <v/>
      </c>
      <c r="I183" s="13">
        <f>IF($P183="","",IF($P183&lt;&gt;"OK",NA(),H183*'Settings'!$B$4*VLOOKUP(B183,'Employees'!$A$2:$I$101,5,FALSE)))</f>
        <v/>
      </c>
      <c r="J183" s="2" t="n"/>
      <c r="K183" s="2" t="n"/>
      <c r="L183" s="4" t="n"/>
      <c r="M183" s="2" t="n"/>
      <c r="N183" s="13">
        <f>IF($P183="","",IF($P183&lt;&gt;"OK",NA(),IF(J183="Approved",IF(E183&gt;'Settings'!$B$3,0,NETWORKDAYS(E183,MIN(F183,'Settings'!$B$3),'Holidays'!$A$2:$A$51)*G183*'Settings'!$B$4*VLOOKUP(B183,'Employees'!$A$2:$I$101,5,FALSE)),0)))</f>
        <v/>
      </c>
      <c r="O183" s="13">
        <f>IF($P183="","",IF($P183&lt;&gt;"OK",NA(),IF(J183="Approved",I183-N183,0)))</f>
        <v/>
      </c>
      <c r="P183" s="8">
        <f>IF(COUNTA(A183:B183,D183:G183,J183:M183)=0,"",IF('Settings'!$B$7&lt;&gt;"OK","CHECK SETTINGS",IF(OR(A183="",COUNTIFS($A$2:$A$1001,A183)&lt;&gt;1,COUNTIFS('Employees'!$A$2:$A$101,B183,'Employees'!$I$2:$I$101,"OK")&lt;&gt;1,COUNTIFS('Settings'!$H$11:$H$13,D183)&lt;&gt;1),"CHECK ID / TYPE",IF(OR(NOT(ISNUMBER(E183)),NOT(ISNUMBER(F183)),NOT(ISNUMBER(G183))),"CHECK DATES / FRACTION",IF(OR(E183&lt;MAX('Settings'!$B$2,VLOOKUP(B183,'Employees'!$A$2:$H$101,3,FALSE)),F183&gt;'Settings'!$B$5,F183&lt;E183,NOT(OR(G183=1,AND(G183=0.5,E183=F183))),NOT(OR(J183="Pending",J183="Approved",J183="Denied",J183="Canceled"))),"CHECK DATES / FRACTION / STATUS",IF(AND(OR(J183="Approved",J183="Denied"),OR(K183="",NOT(ISNUMBER(L183)))),"ADD DECISION RECORD",IF(AND(OR(J183="Approved",J183="Pending"),COUNTIFS($B$2:$B$1001,B183,$E$2:$E$1001,"&lt;="&amp;F183,$F$2:$F$1001,"&gt;="&amp;E183,$J$2:$J$1001,"&lt;&gt;Denied",$J$2:$J$1001,"&lt;&gt;Canceled")&gt;1),"OVERLAPPING ACTIVE REQUESTS",IF(NETWORKDAYS(E183,F183,'Holidays'!$A$2:$A$51)=0,"NO WORKDAYS","OK"))))))))</f>
        <v/>
      </c>
    </row>
    <row r="184">
      <c r="A184" s="11" t="n"/>
      <c r="B184" s="11" t="n"/>
      <c r="C184" s="8">
        <f>IF($P184="","",IF($P184&lt;&gt;"OK",NA(),VLOOKUP(B184,'Employees'!$A$2:$I$101,2,FALSE)))</f>
        <v/>
      </c>
      <c r="D184" s="2" t="n"/>
      <c r="E184" s="4" t="n"/>
      <c r="F184" s="4" t="n"/>
      <c r="G184" s="12" t="n"/>
      <c r="H184" s="13">
        <f>IF($P184="","",IF($P184&lt;&gt;"OK",NA(),NETWORKDAYS(E184,F184,'Holidays'!$A$2:$A$51)*G184))</f>
        <v/>
      </c>
      <c r="I184" s="13">
        <f>IF($P184="","",IF($P184&lt;&gt;"OK",NA(),H184*'Settings'!$B$4*VLOOKUP(B184,'Employees'!$A$2:$I$101,5,FALSE)))</f>
        <v/>
      </c>
      <c r="J184" s="2" t="n"/>
      <c r="K184" s="2" t="n"/>
      <c r="L184" s="4" t="n"/>
      <c r="M184" s="2" t="n"/>
      <c r="N184" s="13">
        <f>IF($P184="","",IF($P184&lt;&gt;"OK",NA(),IF(J184="Approved",IF(E184&gt;'Settings'!$B$3,0,NETWORKDAYS(E184,MIN(F184,'Settings'!$B$3),'Holidays'!$A$2:$A$51)*G184*'Settings'!$B$4*VLOOKUP(B184,'Employees'!$A$2:$I$101,5,FALSE)),0)))</f>
        <v/>
      </c>
      <c r="O184" s="13">
        <f>IF($P184="","",IF($P184&lt;&gt;"OK",NA(),IF(J184="Approved",I184-N184,0)))</f>
        <v/>
      </c>
      <c r="P184" s="8">
        <f>IF(COUNTA(A184:B184,D184:G184,J184:M184)=0,"",IF('Settings'!$B$7&lt;&gt;"OK","CHECK SETTINGS",IF(OR(A184="",COUNTIFS($A$2:$A$1001,A184)&lt;&gt;1,COUNTIFS('Employees'!$A$2:$A$101,B184,'Employees'!$I$2:$I$101,"OK")&lt;&gt;1,COUNTIFS('Settings'!$H$11:$H$13,D184)&lt;&gt;1),"CHECK ID / TYPE",IF(OR(NOT(ISNUMBER(E184)),NOT(ISNUMBER(F184)),NOT(ISNUMBER(G184))),"CHECK DATES / FRACTION",IF(OR(E184&lt;MAX('Settings'!$B$2,VLOOKUP(B184,'Employees'!$A$2:$H$101,3,FALSE)),F184&gt;'Settings'!$B$5,F184&lt;E184,NOT(OR(G184=1,AND(G184=0.5,E184=F184))),NOT(OR(J184="Pending",J184="Approved",J184="Denied",J184="Canceled"))),"CHECK DATES / FRACTION / STATUS",IF(AND(OR(J184="Approved",J184="Denied"),OR(K184="",NOT(ISNUMBER(L184)))),"ADD DECISION RECORD",IF(AND(OR(J184="Approved",J184="Pending"),COUNTIFS($B$2:$B$1001,B184,$E$2:$E$1001,"&lt;="&amp;F184,$F$2:$F$1001,"&gt;="&amp;E184,$J$2:$J$1001,"&lt;&gt;Denied",$J$2:$J$1001,"&lt;&gt;Canceled")&gt;1),"OVERLAPPING ACTIVE REQUESTS",IF(NETWORKDAYS(E184,F184,'Holidays'!$A$2:$A$51)=0,"NO WORKDAYS","OK"))))))))</f>
        <v/>
      </c>
    </row>
    <row r="185">
      <c r="A185" s="11" t="n"/>
      <c r="B185" s="11" t="n"/>
      <c r="C185" s="8">
        <f>IF($P185="","",IF($P185&lt;&gt;"OK",NA(),VLOOKUP(B185,'Employees'!$A$2:$I$101,2,FALSE)))</f>
        <v/>
      </c>
      <c r="D185" s="2" t="n"/>
      <c r="E185" s="4" t="n"/>
      <c r="F185" s="4" t="n"/>
      <c r="G185" s="12" t="n"/>
      <c r="H185" s="13">
        <f>IF($P185="","",IF($P185&lt;&gt;"OK",NA(),NETWORKDAYS(E185,F185,'Holidays'!$A$2:$A$51)*G185))</f>
        <v/>
      </c>
      <c r="I185" s="13">
        <f>IF($P185="","",IF($P185&lt;&gt;"OK",NA(),H185*'Settings'!$B$4*VLOOKUP(B185,'Employees'!$A$2:$I$101,5,FALSE)))</f>
        <v/>
      </c>
      <c r="J185" s="2" t="n"/>
      <c r="K185" s="2" t="n"/>
      <c r="L185" s="4" t="n"/>
      <c r="M185" s="2" t="n"/>
      <c r="N185" s="13">
        <f>IF($P185="","",IF($P185&lt;&gt;"OK",NA(),IF(J185="Approved",IF(E185&gt;'Settings'!$B$3,0,NETWORKDAYS(E185,MIN(F185,'Settings'!$B$3),'Holidays'!$A$2:$A$51)*G185*'Settings'!$B$4*VLOOKUP(B185,'Employees'!$A$2:$I$101,5,FALSE)),0)))</f>
        <v/>
      </c>
      <c r="O185" s="13">
        <f>IF($P185="","",IF($P185&lt;&gt;"OK",NA(),IF(J185="Approved",I185-N185,0)))</f>
        <v/>
      </c>
      <c r="P185" s="8">
        <f>IF(COUNTA(A185:B185,D185:G185,J185:M185)=0,"",IF('Settings'!$B$7&lt;&gt;"OK","CHECK SETTINGS",IF(OR(A185="",COUNTIFS($A$2:$A$1001,A185)&lt;&gt;1,COUNTIFS('Employees'!$A$2:$A$101,B185,'Employees'!$I$2:$I$101,"OK")&lt;&gt;1,COUNTIFS('Settings'!$H$11:$H$13,D185)&lt;&gt;1),"CHECK ID / TYPE",IF(OR(NOT(ISNUMBER(E185)),NOT(ISNUMBER(F185)),NOT(ISNUMBER(G185))),"CHECK DATES / FRACTION",IF(OR(E185&lt;MAX('Settings'!$B$2,VLOOKUP(B185,'Employees'!$A$2:$H$101,3,FALSE)),F185&gt;'Settings'!$B$5,F185&lt;E185,NOT(OR(G185=1,AND(G185=0.5,E185=F185))),NOT(OR(J185="Pending",J185="Approved",J185="Denied",J185="Canceled"))),"CHECK DATES / FRACTION / STATUS",IF(AND(OR(J185="Approved",J185="Denied"),OR(K185="",NOT(ISNUMBER(L185)))),"ADD DECISION RECORD",IF(AND(OR(J185="Approved",J185="Pending"),COUNTIFS($B$2:$B$1001,B185,$E$2:$E$1001,"&lt;="&amp;F185,$F$2:$F$1001,"&gt;="&amp;E185,$J$2:$J$1001,"&lt;&gt;Denied",$J$2:$J$1001,"&lt;&gt;Canceled")&gt;1),"OVERLAPPING ACTIVE REQUESTS",IF(NETWORKDAYS(E185,F185,'Holidays'!$A$2:$A$51)=0,"NO WORKDAYS","OK"))))))))</f>
        <v/>
      </c>
    </row>
    <row r="186">
      <c r="A186" s="11" t="n"/>
      <c r="B186" s="11" t="n"/>
      <c r="C186" s="8">
        <f>IF($P186="","",IF($P186&lt;&gt;"OK",NA(),VLOOKUP(B186,'Employees'!$A$2:$I$101,2,FALSE)))</f>
        <v/>
      </c>
      <c r="D186" s="2" t="n"/>
      <c r="E186" s="4" t="n"/>
      <c r="F186" s="4" t="n"/>
      <c r="G186" s="12" t="n"/>
      <c r="H186" s="13">
        <f>IF($P186="","",IF($P186&lt;&gt;"OK",NA(),NETWORKDAYS(E186,F186,'Holidays'!$A$2:$A$51)*G186))</f>
        <v/>
      </c>
      <c r="I186" s="13">
        <f>IF($P186="","",IF($P186&lt;&gt;"OK",NA(),H186*'Settings'!$B$4*VLOOKUP(B186,'Employees'!$A$2:$I$101,5,FALSE)))</f>
        <v/>
      </c>
      <c r="J186" s="2" t="n"/>
      <c r="K186" s="2" t="n"/>
      <c r="L186" s="4" t="n"/>
      <c r="M186" s="2" t="n"/>
      <c r="N186" s="13">
        <f>IF($P186="","",IF($P186&lt;&gt;"OK",NA(),IF(J186="Approved",IF(E186&gt;'Settings'!$B$3,0,NETWORKDAYS(E186,MIN(F186,'Settings'!$B$3),'Holidays'!$A$2:$A$51)*G186*'Settings'!$B$4*VLOOKUP(B186,'Employees'!$A$2:$I$101,5,FALSE)),0)))</f>
        <v/>
      </c>
      <c r="O186" s="13">
        <f>IF($P186="","",IF($P186&lt;&gt;"OK",NA(),IF(J186="Approved",I186-N186,0)))</f>
        <v/>
      </c>
      <c r="P186" s="8">
        <f>IF(COUNTA(A186:B186,D186:G186,J186:M186)=0,"",IF('Settings'!$B$7&lt;&gt;"OK","CHECK SETTINGS",IF(OR(A186="",COUNTIFS($A$2:$A$1001,A186)&lt;&gt;1,COUNTIFS('Employees'!$A$2:$A$101,B186,'Employees'!$I$2:$I$101,"OK")&lt;&gt;1,COUNTIFS('Settings'!$H$11:$H$13,D186)&lt;&gt;1),"CHECK ID / TYPE",IF(OR(NOT(ISNUMBER(E186)),NOT(ISNUMBER(F186)),NOT(ISNUMBER(G186))),"CHECK DATES / FRACTION",IF(OR(E186&lt;MAX('Settings'!$B$2,VLOOKUP(B186,'Employees'!$A$2:$H$101,3,FALSE)),F186&gt;'Settings'!$B$5,F186&lt;E186,NOT(OR(G186=1,AND(G186=0.5,E186=F186))),NOT(OR(J186="Pending",J186="Approved",J186="Denied",J186="Canceled"))),"CHECK DATES / FRACTION / STATUS",IF(AND(OR(J186="Approved",J186="Denied"),OR(K186="",NOT(ISNUMBER(L186)))),"ADD DECISION RECORD",IF(AND(OR(J186="Approved",J186="Pending"),COUNTIFS($B$2:$B$1001,B186,$E$2:$E$1001,"&lt;="&amp;F186,$F$2:$F$1001,"&gt;="&amp;E186,$J$2:$J$1001,"&lt;&gt;Denied",$J$2:$J$1001,"&lt;&gt;Canceled")&gt;1),"OVERLAPPING ACTIVE REQUESTS",IF(NETWORKDAYS(E186,F186,'Holidays'!$A$2:$A$51)=0,"NO WORKDAYS","OK"))))))))</f>
        <v/>
      </c>
    </row>
    <row r="187">
      <c r="A187" s="11" t="n"/>
      <c r="B187" s="11" t="n"/>
      <c r="C187" s="8">
        <f>IF($P187="","",IF($P187&lt;&gt;"OK",NA(),VLOOKUP(B187,'Employees'!$A$2:$I$101,2,FALSE)))</f>
        <v/>
      </c>
      <c r="D187" s="2" t="n"/>
      <c r="E187" s="4" t="n"/>
      <c r="F187" s="4" t="n"/>
      <c r="G187" s="12" t="n"/>
      <c r="H187" s="13">
        <f>IF($P187="","",IF($P187&lt;&gt;"OK",NA(),NETWORKDAYS(E187,F187,'Holidays'!$A$2:$A$51)*G187))</f>
        <v/>
      </c>
      <c r="I187" s="13">
        <f>IF($P187="","",IF($P187&lt;&gt;"OK",NA(),H187*'Settings'!$B$4*VLOOKUP(B187,'Employees'!$A$2:$I$101,5,FALSE)))</f>
        <v/>
      </c>
      <c r="J187" s="2" t="n"/>
      <c r="K187" s="2" t="n"/>
      <c r="L187" s="4" t="n"/>
      <c r="M187" s="2" t="n"/>
      <c r="N187" s="13">
        <f>IF($P187="","",IF($P187&lt;&gt;"OK",NA(),IF(J187="Approved",IF(E187&gt;'Settings'!$B$3,0,NETWORKDAYS(E187,MIN(F187,'Settings'!$B$3),'Holidays'!$A$2:$A$51)*G187*'Settings'!$B$4*VLOOKUP(B187,'Employees'!$A$2:$I$101,5,FALSE)),0)))</f>
        <v/>
      </c>
      <c r="O187" s="13">
        <f>IF($P187="","",IF($P187&lt;&gt;"OK",NA(),IF(J187="Approved",I187-N187,0)))</f>
        <v/>
      </c>
      <c r="P187" s="8">
        <f>IF(COUNTA(A187:B187,D187:G187,J187:M187)=0,"",IF('Settings'!$B$7&lt;&gt;"OK","CHECK SETTINGS",IF(OR(A187="",COUNTIFS($A$2:$A$1001,A187)&lt;&gt;1,COUNTIFS('Employees'!$A$2:$A$101,B187,'Employees'!$I$2:$I$101,"OK")&lt;&gt;1,COUNTIFS('Settings'!$H$11:$H$13,D187)&lt;&gt;1),"CHECK ID / TYPE",IF(OR(NOT(ISNUMBER(E187)),NOT(ISNUMBER(F187)),NOT(ISNUMBER(G187))),"CHECK DATES / FRACTION",IF(OR(E187&lt;MAX('Settings'!$B$2,VLOOKUP(B187,'Employees'!$A$2:$H$101,3,FALSE)),F187&gt;'Settings'!$B$5,F187&lt;E187,NOT(OR(G187=1,AND(G187=0.5,E187=F187))),NOT(OR(J187="Pending",J187="Approved",J187="Denied",J187="Canceled"))),"CHECK DATES / FRACTION / STATUS",IF(AND(OR(J187="Approved",J187="Denied"),OR(K187="",NOT(ISNUMBER(L187)))),"ADD DECISION RECORD",IF(AND(OR(J187="Approved",J187="Pending"),COUNTIFS($B$2:$B$1001,B187,$E$2:$E$1001,"&lt;="&amp;F187,$F$2:$F$1001,"&gt;="&amp;E187,$J$2:$J$1001,"&lt;&gt;Denied",$J$2:$J$1001,"&lt;&gt;Canceled")&gt;1),"OVERLAPPING ACTIVE REQUESTS",IF(NETWORKDAYS(E187,F187,'Holidays'!$A$2:$A$51)=0,"NO WORKDAYS","OK"))))))))</f>
        <v/>
      </c>
    </row>
    <row r="188">
      <c r="A188" s="11" t="n"/>
      <c r="B188" s="11" t="n"/>
      <c r="C188" s="8">
        <f>IF($P188="","",IF($P188&lt;&gt;"OK",NA(),VLOOKUP(B188,'Employees'!$A$2:$I$101,2,FALSE)))</f>
        <v/>
      </c>
      <c r="D188" s="2" t="n"/>
      <c r="E188" s="4" t="n"/>
      <c r="F188" s="4" t="n"/>
      <c r="G188" s="12" t="n"/>
      <c r="H188" s="13">
        <f>IF($P188="","",IF($P188&lt;&gt;"OK",NA(),NETWORKDAYS(E188,F188,'Holidays'!$A$2:$A$51)*G188))</f>
        <v/>
      </c>
      <c r="I188" s="13">
        <f>IF($P188="","",IF($P188&lt;&gt;"OK",NA(),H188*'Settings'!$B$4*VLOOKUP(B188,'Employees'!$A$2:$I$101,5,FALSE)))</f>
        <v/>
      </c>
      <c r="J188" s="2" t="n"/>
      <c r="K188" s="2" t="n"/>
      <c r="L188" s="4" t="n"/>
      <c r="M188" s="2" t="n"/>
      <c r="N188" s="13">
        <f>IF($P188="","",IF($P188&lt;&gt;"OK",NA(),IF(J188="Approved",IF(E188&gt;'Settings'!$B$3,0,NETWORKDAYS(E188,MIN(F188,'Settings'!$B$3),'Holidays'!$A$2:$A$51)*G188*'Settings'!$B$4*VLOOKUP(B188,'Employees'!$A$2:$I$101,5,FALSE)),0)))</f>
        <v/>
      </c>
      <c r="O188" s="13">
        <f>IF($P188="","",IF($P188&lt;&gt;"OK",NA(),IF(J188="Approved",I188-N188,0)))</f>
        <v/>
      </c>
      <c r="P188" s="8">
        <f>IF(COUNTA(A188:B188,D188:G188,J188:M188)=0,"",IF('Settings'!$B$7&lt;&gt;"OK","CHECK SETTINGS",IF(OR(A188="",COUNTIFS($A$2:$A$1001,A188)&lt;&gt;1,COUNTIFS('Employees'!$A$2:$A$101,B188,'Employees'!$I$2:$I$101,"OK")&lt;&gt;1,COUNTIFS('Settings'!$H$11:$H$13,D188)&lt;&gt;1),"CHECK ID / TYPE",IF(OR(NOT(ISNUMBER(E188)),NOT(ISNUMBER(F188)),NOT(ISNUMBER(G188))),"CHECK DATES / FRACTION",IF(OR(E188&lt;MAX('Settings'!$B$2,VLOOKUP(B188,'Employees'!$A$2:$H$101,3,FALSE)),F188&gt;'Settings'!$B$5,F188&lt;E188,NOT(OR(G188=1,AND(G188=0.5,E188=F188))),NOT(OR(J188="Pending",J188="Approved",J188="Denied",J188="Canceled"))),"CHECK DATES / FRACTION / STATUS",IF(AND(OR(J188="Approved",J188="Denied"),OR(K188="",NOT(ISNUMBER(L188)))),"ADD DECISION RECORD",IF(AND(OR(J188="Approved",J188="Pending"),COUNTIFS($B$2:$B$1001,B188,$E$2:$E$1001,"&lt;="&amp;F188,$F$2:$F$1001,"&gt;="&amp;E188,$J$2:$J$1001,"&lt;&gt;Denied",$J$2:$J$1001,"&lt;&gt;Canceled")&gt;1),"OVERLAPPING ACTIVE REQUESTS",IF(NETWORKDAYS(E188,F188,'Holidays'!$A$2:$A$51)=0,"NO WORKDAYS","OK"))))))))</f>
        <v/>
      </c>
    </row>
    <row r="189">
      <c r="A189" s="11" t="n"/>
      <c r="B189" s="11" t="n"/>
      <c r="C189" s="8">
        <f>IF($P189="","",IF($P189&lt;&gt;"OK",NA(),VLOOKUP(B189,'Employees'!$A$2:$I$101,2,FALSE)))</f>
        <v/>
      </c>
      <c r="D189" s="2" t="n"/>
      <c r="E189" s="4" t="n"/>
      <c r="F189" s="4" t="n"/>
      <c r="G189" s="12" t="n"/>
      <c r="H189" s="13">
        <f>IF($P189="","",IF($P189&lt;&gt;"OK",NA(),NETWORKDAYS(E189,F189,'Holidays'!$A$2:$A$51)*G189))</f>
        <v/>
      </c>
      <c r="I189" s="13">
        <f>IF($P189="","",IF($P189&lt;&gt;"OK",NA(),H189*'Settings'!$B$4*VLOOKUP(B189,'Employees'!$A$2:$I$101,5,FALSE)))</f>
        <v/>
      </c>
      <c r="J189" s="2" t="n"/>
      <c r="K189" s="2" t="n"/>
      <c r="L189" s="4" t="n"/>
      <c r="M189" s="2" t="n"/>
      <c r="N189" s="13">
        <f>IF($P189="","",IF($P189&lt;&gt;"OK",NA(),IF(J189="Approved",IF(E189&gt;'Settings'!$B$3,0,NETWORKDAYS(E189,MIN(F189,'Settings'!$B$3),'Holidays'!$A$2:$A$51)*G189*'Settings'!$B$4*VLOOKUP(B189,'Employees'!$A$2:$I$101,5,FALSE)),0)))</f>
        <v/>
      </c>
      <c r="O189" s="13">
        <f>IF($P189="","",IF($P189&lt;&gt;"OK",NA(),IF(J189="Approved",I189-N189,0)))</f>
        <v/>
      </c>
      <c r="P189" s="8">
        <f>IF(COUNTA(A189:B189,D189:G189,J189:M189)=0,"",IF('Settings'!$B$7&lt;&gt;"OK","CHECK SETTINGS",IF(OR(A189="",COUNTIFS($A$2:$A$1001,A189)&lt;&gt;1,COUNTIFS('Employees'!$A$2:$A$101,B189,'Employees'!$I$2:$I$101,"OK")&lt;&gt;1,COUNTIFS('Settings'!$H$11:$H$13,D189)&lt;&gt;1),"CHECK ID / TYPE",IF(OR(NOT(ISNUMBER(E189)),NOT(ISNUMBER(F189)),NOT(ISNUMBER(G189))),"CHECK DATES / FRACTION",IF(OR(E189&lt;MAX('Settings'!$B$2,VLOOKUP(B189,'Employees'!$A$2:$H$101,3,FALSE)),F189&gt;'Settings'!$B$5,F189&lt;E189,NOT(OR(G189=1,AND(G189=0.5,E189=F189))),NOT(OR(J189="Pending",J189="Approved",J189="Denied",J189="Canceled"))),"CHECK DATES / FRACTION / STATUS",IF(AND(OR(J189="Approved",J189="Denied"),OR(K189="",NOT(ISNUMBER(L189)))),"ADD DECISION RECORD",IF(AND(OR(J189="Approved",J189="Pending"),COUNTIFS($B$2:$B$1001,B189,$E$2:$E$1001,"&lt;="&amp;F189,$F$2:$F$1001,"&gt;="&amp;E189,$J$2:$J$1001,"&lt;&gt;Denied",$J$2:$J$1001,"&lt;&gt;Canceled")&gt;1),"OVERLAPPING ACTIVE REQUESTS",IF(NETWORKDAYS(E189,F189,'Holidays'!$A$2:$A$51)=0,"NO WORKDAYS","OK"))))))))</f>
        <v/>
      </c>
    </row>
    <row r="190">
      <c r="A190" s="11" t="n"/>
      <c r="B190" s="11" t="n"/>
      <c r="C190" s="8">
        <f>IF($P190="","",IF($P190&lt;&gt;"OK",NA(),VLOOKUP(B190,'Employees'!$A$2:$I$101,2,FALSE)))</f>
        <v/>
      </c>
      <c r="D190" s="2" t="n"/>
      <c r="E190" s="4" t="n"/>
      <c r="F190" s="4" t="n"/>
      <c r="G190" s="12" t="n"/>
      <c r="H190" s="13">
        <f>IF($P190="","",IF($P190&lt;&gt;"OK",NA(),NETWORKDAYS(E190,F190,'Holidays'!$A$2:$A$51)*G190))</f>
        <v/>
      </c>
      <c r="I190" s="13">
        <f>IF($P190="","",IF($P190&lt;&gt;"OK",NA(),H190*'Settings'!$B$4*VLOOKUP(B190,'Employees'!$A$2:$I$101,5,FALSE)))</f>
        <v/>
      </c>
      <c r="J190" s="2" t="n"/>
      <c r="K190" s="2" t="n"/>
      <c r="L190" s="4" t="n"/>
      <c r="M190" s="2" t="n"/>
      <c r="N190" s="13">
        <f>IF($P190="","",IF($P190&lt;&gt;"OK",NA(),IF(J190="Approved",IF(E190&gt;'Settings'!$B$3,0,NETWORKDAYS(E190,MIN(F190,'Settings'!$B$3),'Holidays'!$A$2:$A$51)*G190*'Settings'!$B$4*VLOOKUP(B190,'Employees'!$A$2:$I$101,5,FALSE)),0)))</f>
        <v/>
      </c>
      <c r="O190" s="13">
        <f>IF($P190="","",IF($P190&lt;&gt;"OK",NA(),IF(J190="Approved",I190-N190,0)))</f>
        <v/>
      </c>
      <c r="P190" s="8">
        <f>IF(COUNTA(A190:B190,D190:G190,J190:M190)=0,"",IF('Settings'!$B$7&lt;&gt;"OK","CHECK SETTINGS",IF(OR(A190="",COUNTIFS($A$2:$A$1001,A190)&lt;&gt;1,COUNTIFS('Employees'!$A$2:$A$101,B190,'Employees'!$I$2:$I$101,"OK")&lt;&gt;1,COUNTIFS('Settings'!$H$11:$H$13,D190)&lt;&gt;1),"CHECK ID / TYPE",IF(OR(NOT(ISNUMBER(E190)),NOT(ISNUMBER(F190)),NOT(ISNUMBER(G190))),"CHECK DATES / FRACTION",IF(OR(E190&lt;MAX('Settings'!$B$2,VLOOKUP(B190,'Employees'!$A$2:$H$101,3,FALSE)),F190&gt;'Settings'!$B$5,F190&lt;E190,NOT(OR(G190=1,AND(G190=0.5,E190=F190))),NOT(OR(J190="Pending",J190="Approved",J190="Denied",J190="Canceled"))),"CHECK DATES / FRACTION / STATUS",IF(AND(OR(J190="Approved",J190="Denied"),OR(K190="",NOT(ISNUMBER(L190)))),"ADD DECISION RECORD",IF(AND(OR(J190="Approved",J190="Pending"),COUNTIFS($B$2:$B$1001,B190,$E$2:$E$1001,"&lt;="&amp;F190,$F$2:$F$1001,"&gt;="&amp;E190,$J$2:$J$1001,"&lt;&gt;Denied",$J$2:$J$1001,"&lt;&gt;Canceled")&gt;1),"OVERLAPPING ACTIVE REQUESTS",IF(NETWORKDAYS(E190,F190,'Holidays'!$A$2:$A$51)=0,"NO WORKDAYS","OK"))))))))</f>
        <v/>
      </c>
    </row>
    <row r="191">
      <c r="A191" s="11" t="n"/>
      <c r="B191" s="11" t="n"/>
      <c r="C191" s="8">
        <f>IF($P191="","",IF($P191&lt;&gt;"OK",NA(),VLOOKUP(B191,'Employees'!$A$2:$I$101,2,FALSE)))</f>
        <v/>
      </c>
      <c r="D191" s="2" t="n"/>
      <c r="E191" s="4" t="n"/>
      <c r="F191" s="4" t="n"/>
      <c r="G191" s="12" t="n"/>
      <c r="H191" s="13">
        <f>IF($P191="","",IF($P191&lt;&gt;"OK",NA(),NETWORKDAYS(E191,F191,'Holidays'!$A$2:$A$51)*G191))</f>
        <v/>
      </c>
      <c r="I191" s="13">
        <f>IF($P191="","",IF($P191&lt;&gt;"OK",NA(),H191*'Settings'!$B$4*VLOOKUP(B191,'Employees'!$A$2:$I$101,5,FALSE)))</f>
        <v/>
      </c>
      <c r="J191" s="2" t="n"/>
      <c r="K191" s="2" t="n"/>
      <c r="L191" s="4" t="n"/>
      <c r="M191" s="2" t="n"/>
      <c r="N191" s="13">
        <f>IF($P191="","",IF($P191&lt;&gt;"OK",NA(),IF(J191="Approved",IF(E191&gt;'Settings'!$B$3,0,NETWORKDAYS(E191,MIN(F191,'Settings'!$B$3),'Holidays'!$A$2:$A$51)*G191*'Settings'!$B$4*VLOOKUP(B191,'Employees'!$A$2:$I$101,5,FALSE)),0)))</f>
        <v/>
      </c>
      <c r="O191" s="13">
        <f>IF($P191="","",IF($P191&lt;&gt;"OK",NA(),IF(J191="Approved",I191-N191,0)))</f>
        <v/>
      </c>
      <c r="P191" s="8">
        <f>IF(COUNTA(A191:B191,D191:G191,J191:M191)=0,"",IF('Settings'!$B$7&lt;&gt;"OK","CHECK SETTINGS",IF(OR(A191="",COUNTIFS($A$2:$A$1001,A191)&lt;&gt;1,COUNTIFS('Employees'!$A$2:$A$101,B191,'Employees'!$I$2:$I$101,"OK")&lt;&gt;1,COUNTIFS('Settings'!$H$11:$H$13,D191)&lt;&gt;1),"CHECK ID / TYPE",IF(OR(NOT(ISNUMBER(E191)),NOT(ISNUMBER(F191)),NOT(ISNUMBER(G191))),"CHECK DATES / FRACTION",IF(OR(E191&lt;MAX('Settings'!$B$2,VLOOKUP(B191,'Employees'!$A$2:$H$101,3,FALSE)),F191&gt;'Settings'!$B$5,F191&lt;E191,NOT(OR(G191=1,AND(G191=0.5,E191=F191))),NOT(OR(J191="Pending",J191="Approved",J191="Denied",J191="Canceled"))),"CHECK DATES / FRACTION / STATUS",IF(AND(OR(J191="Approved",J191="Denied"),OR(K191="",NOT(ISNUMBER(L191)))),"ADD DECISION RECORD",IF(AND(OR(J191="Approved",J191="Pending"),COUNTIFS($B$2:$B$1001,B191,$E$2:$E$1001,"&lt;="&amp;F191,$F$2:$F$1001,"&gt;="&amp;E191,$J$2:$J$1001,"&lt;&gt;Denied",$J$2:$J$1001,"&lt;&gt;Canceled")&gt;1),"OVERLAPPING ACTIVE REQUESTS",IF(NETWORKDAYS(E191,F191,'Holidays'!$A$2:$A$51)=0,"NO WORKDAYS","OK"))))))))</f>
        <v/>
      </c>
    </row>
    <row r="192">
      <c r="A192" s="11" t="n"/>
      <c r="B192" s="11" t="n"/>
      <c r="C192" s="8">
        <f>IF($P192="","",IF($P192&lt;&gt;"OK",NA(),VLOOKUP(B192,'Employees'!$A$2:$I$101,2,FALSE)))</f>
        <v/>
      </c>
      <c r="D192" s="2" t="n"/>
      <c r="E192" s="4" t="n"/>
      <c r="F192" s="4" t="n"/>
      <c r="G192" s="12" t="n"/>
      <c r="H192" s="13">
        <f>IF($P192="","",IF($P192&lt;&gt;"OK",NA(),NETWORKDAYS(E192,F192,'Holidays'!$A$2:$A$51)*G192))</f>
        <v/>
      </c>
      <c r="I192" s="13">
        <f>IF($P192="","",IF($P192&lt;&gt;"OK",NA(),H192*'Settings'!$B$4*VLOOKUP(B192,'Employees'!$A$2:$I$101,5,FALSE)))</f>
        <v/>
      </c>
      <c r="J192" s="2" t="n"/>
      <c r="K192" s="2" t="n"/>
      <c r="L192" s="4" t="n"/>
      <c r="M192" s="2" t="n"/>
      <c r="N192" s="13">
        <f>IF($P192="","",IF($P192&lt;&gt;"OK",NA(),IF(J192="Approved",IF(E192&gt;'Settings'!$B$3,0,NETWORKDAYS(E192,MIN(F192,'Settings'!$B$3),'Holidays'!$A$2:$A$51)*G192*'Settings'!$B$4*VLOOKUP(B192,'Employees'!$A$2:$I$101,5,FALSE)),0)))</f>
        <v/>
      </c>
      <c r="O192" s="13">
        <f>IF($P192="","",IF($P192&lt;&gt;"OK",NA(),IF(J192="Approved",I192-N192,0)))</f>
        <v/>
      </c>
      <c r="P192" s="8">
        <f>IF(COUNTA(A192:B192,D192:G192,J192:M192)=0,"",IF('Settings'!$B$7&lt;&gt;"OK","CHECK SETTINGS",IF(OR(A192="",COUNTIFS($A$2:$A$1001,A192)&lt;&gt;1,COUNTIFS('Employees'!$A$2:$A$101,B192,'Employees'!$I$2:$I$101,"OK")&lt;&gt;1,COUNTIFS('Settings'!$H$11:$H$13,D192)&lt;&gt;1),"CHECK ID / TYPE",IF(OR(NOT(ISNUMBER(E192)),NOT(ISNUMBER(F192)),NOT(ISNUMBER(G192))),"CHECK DATES / FRACTION",IF(OR(E192&lt;MAX('Settings'!$B$2,VLOOKUP(B192,'Employees'!$A$2:$H$101,3,FALSE)),F192&gt;'Settings'!$B$5,F192&lt;E192,NOT(OR(G192=1,AND(G192=0.5,E192=F192))),NOT(OR(J192="Pending",J192="Approved",J192="Denied",J192="Canceled"))),"CHECK DATES / FRACTION / STATUS",IF(AND(OR(J192="Approved",J192="Denied"),OR(K192="",NOT(ISNUMBER(L192)))),"ADD DECISION RECORD",IF(AND(OR(J192="Approved",J192="Pending"),COUNTIFS($B$2:$B$1001,B192,$E$2:$E$1001,"&lt;="&amp;F192,$F$2:$F$1001,"&gt;="&amp;E192,$J$2:$J$1001,"&lt;&gt;Denied",$J$2:$J$1001,"&lt;&gt;Canceled")&gt;1),"OVERLAPPING ACTIVE REQUESTS",IF(NETWORKDAYS(E192,F192,'Holidays'!$A$2:$A$51)=0,"NO WORKDAYS","OK"))))))))</f>
        <v/>
      </c>
    </row>
    <row r="193">
      <c r="A193" s="11" t="n"/>
      <c r="B193" s="11" t="n"/>
      <c r="C193" s="8">
        <f>IF($P193="","",IF($P193&lt;&gt;"OK",NA(),VLOOKUP(B193,'Employees'!$A$2:$I$101,2,FALSE)))</f>
        <v/>
      </c>
      <c r="D193" s="2" t="n"/>
      <c r="E193" s="4" t="n"/>
      <c r="F193" s="4" t="n"/>
      <c r="G193" s="12" t="n"/>
      <c r="H193" s="13">
        <f>IF($P193="","",IF($P193&lt;&gt;"OK",NA(),NETWORKDAYS(E193,F193,'Holidays'!$A$2:$A$51)*G193))</f>
        <v/>
      </c>
      <c r="I193" s="13">
        <f>IF($P193="","",IF($P193&lt;&gt;"OK",NA(),H193*'Settings'!$B$4*VLOOKUP(B193,'Employees'!$A$2:$I$101,5,FALSE)))</f>
        <v/>
      </c>
      <c r="J193" s="2" t="n"/>
      <c r="K193" s="2" t="n"/>
      <c r="L193" s="4" t="n"/>
      <c r="M193" s="2" t="n"/>
      <c r="N193" s="13">
        <f>IF($P193="","",IF($P193&lt;&gt;"OK",NA(),IF(J193="Approved",IF(E193&gt;'Settings'!$B$3,0,NETWORKDAYS(E193,MIN(F193,'Settings'!$B$3),'Holidays'!$A$2:$A$51)*G193*'Settings'!$B$4*VLOOKUP(B193,'Employees'!$A$2:$I$101,5,FALSE)),0)))</f>
        <v/>
      </c>
      <c r="O193" s="13">
        <f>IF($P193="","",IF($P193&lt;&gt;"OK",NA(),IF(J193="Approved",I193-N193,0)))</f>
        <v/>
      </c>
      <c r="P193" s="8">
        <f>IF(COUNTA(A193:B193,D193:G193,J193:M193)=0,"",IF('Settings'!$B$7&lt;&gt;"OK","CHECK SETTINGS",IF(OR(A193="",COUNTIFS($A$2:$A$1001,A193)&lt;&gt;1,COUNTIFS('Employees'!$A$2:$A$101,B193,'Employees'!$I$2:$I$101,"OK")&lt;&gt;1,COUNTIFS('Settings'!$H$11:$H$13,D193)&lt;&gt;1),"CHECK ID / TYPE",IF(OR(NOT(ISNUMBER(E193)),NOT(ISNUMBER(F193)),NOT(ISNUMBER(G193))),"CHECK DATES / FRACTION",IF(OR(E193&lt;MAX('Settings'!$B$2,VLOOKUP(B193,'Employees'!$A$2:$H$101,3,FALSE)),F193&gt;'Settings'!$B$5,F193&lt;E193,NOT(OR(G193=1,AND(G193=0.5,E193=F193))),NOT(OR(J193="Pending",J193="Approved",J193="Denied",J193="Canceled"))),"CHECK DATES / FRACTION / STATUS",IF(AND(OR(J193="Approved",J193="Denied"),OR(K193="",NOT(ISNUMBER(L193)))),"ADD DECISION RECORD",IF(AND(OR(J193="Approved",J193="Pending"),COUNTIFS($B$2:$B$1001,B193,$E$2:$E$1001,"&lt;="&amp;F193,$F$2:$F$1001,"&gt;="&amp;E193,$J$2:$J$1001,"&lt;&gt;Denied",$J$2:$J$1001,"&lt;&gt;Canceled")&gt;1),"OVERLAPPING ACTIVE REQUESTS",IF(NETWORKDAYS(E193,F193,'Holidays'!$A$2:$A$51)=0,"NO WORKDAYS","OK"))))))))</f>
        <v/>
      </c>
    </row>
    <row r="194">
      <c r="A194" s="11" t="n"/>
      <c r="B194" s="11" t="n"/>
      <c r="C194" s="8">
        <f>IF($P194="","",IF($P194&lt;&gt;"OK",NA(),VLOOKUP(B194,'Employees'!$A$2:$I$101,2,FALSE)))</f>
        <v/>
      </c>
      <c r="D194" s="2" t="n"/>
      <c r="E194" s="4" t="n"/>
      <c r="F194" s="4" t="n"/>
      <c r="G194" s="12" t="n"/>
      <c r="H194" s="13">
        <f>IF($P194="","",IF($P194&lt;&gt;"OK",NA(),NETWORKDAYS(E194,F194,'Holidays'!$A$2:$A$51)*G194))</f>
        <v/>
      </c>
      <c r="I194" s="13">
        <f>IF($P194="","",IF($P194&lt;&gt;"OK",NA(),H194*'Settings'!$B$4*VLOOKUP(B194,'Employees'!$A$2:$I$101,5,FALSE)))</f>
        <v/>
      </c>
      <c r="J194" s="2" t="n"/>
      <c r="K194" s="2" t="n"/>
      <c r="L194" s="4" t="n"/>
      <c r="M194" s="2" t="n"/>
      <c r="N194" s="13">
        <f>IF($P194="","",IF($P194&lt;&gt;"OK",NA(),IF(J194="Approved",IF(E194&gt;'Settings'!$B$3,0,NETWORKDAYS(E194,MIN(F194,'Settings'!$B$3),'Holidays'!$A$2:$A$51)*G194*'Settings'!$B$4*VLOOKUP(B194,'Employees'!$A$2:$I$101,5,FALSE)),0)))</f>
        <v/>
      </c>
      <c r="O194" s="13">
        <f>IF($P194="","",IF($P194&lt;&gt;"OK",NA(),IF(J194="Approved",I194-N194,0)))</f>
        <v/>
      </c>
      <c r="P194" s="8">
        <f>IF(COUNTA(A194:B194,D194:G194,J194:M194)=0,"",IF('Settings'!$B$7&lt;&gt;"OK","CHECK SETTINGS",IF(OR(A194="",COUNTIFS($A$2:$A$1001,A194)&lt;&gt;1,COUNTIFS('Employees'!$A$2:$A$101,B194,'Employees'!$I$2:$I$101,"OK")&lt;&gt;1,COUNTIFS('Settings'!$H$11:$H$13,D194)&lt;&gt;1),"CHECK ID / TYPE",IF(OR(NOT(ISNUMBER(E194)),NOT(ISNUMBER(F194)),NOT(ISNUMBER(G194))),"CHECK DATES / FRACTION",IF(OR(E194&lt;MAX('Settings'!$B$2,VLOOKUP(B194,'Employees'!$A$2:$H$101,3,FALSE)),F194&gt;'Settings'!$B$5,F194&lt;E194,NOT(OR(G194=1,AND(G194=0.5,E194=F194))),NOT(OR(J194="Pending",J194="Approved",J194="Denied",J194="Canceled"))),"CHECK DATES / FRACTION / STATUS",IF(AND(OR(J194="Approved",J194="Denied"),OR(K194="",NOT(ISNUMBER(L194)))),"ADD DECISION RECORD",IF(AND(OR(J194="Approved",J194="Pending"),COUNTIFS($B$2:$B$1001,B194,$E$2:$E$1001,"&lt;="&amp;F194,$F$2:$F$1001,"&gt;="&amp;E194,$J$2:$J$1001,"&lt;&gt;Denied",$J$2:$J$1001,"&lt;&gt;Canceled")&gt;1),"OVERLAPPING ACTIVE REQUESTS",IF(NETWORKDAYS(E194,F194,'Holidays'!$A$2:$A$51)=0,"NO WORKDAYS","OK"))))))))</f>
        <v/>
      </c>
    </row>
    <row r="195">
      <c r="A195" s="11" t="n"/>
      <c r="B195" s="11" t="n"/>
      <c r="C195" s="8">
        <f>IF($P195="","",IF($P195&lt;&gt;"OK",NA(),VLOOKUP(B195,'Employees'!$A$2:$I$101,2,FALSE)))</f>
        <v/>
      </c>
      <c r="D195" s="2" t="n"/>
      <c r="E195" s="4" t="n"/>
      <c r="F195" s="4" t="n"/>
      <c r="G195" s="12" t="n"/>
      <c r="H195" s="13">
        <f>IF($P195="","",IF($P195&lt;&gt;"OK",NA(),NETWORKDAYS(E195,F195,'Holidays'!$A$2:$A$51)*G195))</f>
        <v/>
      </c>
      <c r="I195" s="13">
        <f>IF($P195="","",IF($P195&lt;&gt;"OK",NA(),H195*'Settings'!$B$4*VLOOKUP(B195,'Employees'!$A$2:$I$101,5,FALSE)))</f>
        <v/>
      </c>
      <c r="J195" s="2" t="n"/>
      <c r="K195" s="2" t="n"/>
      <c r="L195" s="4" t="n"/>
      <c r="M195" s="2" t="n"/>
      <c r="N195" s="13">
        <f>IF($P195="","",IF($P195&lt;&gt;"OK",NA(),IF(J195="Approved",IF(E195&gt;'Settings'!$B$3,0,NETWORKDAYS(E195,MIN(F195,'Settings'!$B$3),'Holidays'!$A$2:$A$51)*G195*'Settings'!$B$4*VLOOKUP(B195,'Employees'!$A$2:$I$101,5,FALSE)),0)))</f>
        <v/>
      </c>
      <c r="O195" s="13">
        <f>IF($P195="","",IF($P195&lt;&gt;"OK",NA(),IF(J195="Approved",I195-N195,0)))</f>
        <v/>
      </c>
      <c r="P195" s="8">
        <f>IF(COUNTA(A195:B195,D195:G195,J195:M195)=0,"",IF('Settings'!$B$7&lt;&gt;"OK","CHECK SETTINGS",IF(OR(A195="",COUNTIFS($A$2:$A$1001,A195)&lt;&gt;1,COUNTIFS('Employees'!$A$2:$A$101,B195,'Employees'!$I$2:$I$101,"OK")&lt;&gt;1,COUNTIFS('Settings'!$H$11:$H$13,D195)&lt;&gt;1),"CHECK ID / TYPE",IF(OR(NOT(ISNUMBER(E195)),NOT(ISNUMBER(F195)),NOT(ISNUMBER(G195))),"CHECK DATES / FRACTION",IF(OR(E195&lt;MAX('Settings'!$B$2,VLOOKUP(B195,'Employees'!$A$2:$H$101,3,FALSE)),F195&gt;'Settings'!$B$5,F195&lt;E195,NOT(OR(G195=1,AND(G195=0.5,E195=F195))),NOT(OR(J195="Pending",J195="Approved",J195="Denied",J195="Canceled"))),"CHECK DATES / FRACTION / STATUS",IF(AND(OR(J195="Approved",J195="Denied"),OR(K195="",NOT(ISNUMBER(L195)))),"ADD DECISION RECORD",IF(AND(OR(J195="Approved",J195="Pending"),COUNTIFS($B$2:$B$1001,B195,$E$2:$E$1001,"&lt;="&amp;F195,$F$2:$F$1001,"&gt;="&amp;E195,$J$2:$J$1001,"&lt;&gt;Denied",$J$2:$J$1001,"&lt;&gt;Canceled")&gt;1),"OVERLAPPING ACTIVE REQUESTS",IF(NETWORKDAYS(E195,F195,'Holidays'!$A$2:$A$51)=0,"NO WORKDAYS","OK"))))))))</f>
        <v/>
      </c>
    </row>
    <row r="196">
      <c r="A196" s="11" t="n"/>
      <c r="B196" s="11" t="n"/>
      <c r="C196" s="8">
        <f>IF($P196="","",IF($P196&lt;&gt;"OK",NA(),VLOOKUP(B196,'Employees'!$A$2:$I$101,2,FALSE)))</f>
        <v/>
      </c>
      <c r="D196" s="2" t="n"/>
      <c r="E196" s="4" t="n"/>
      <c r="F196" s="4" t="n"/>
      <c r="G196" s="12" t="n"/>
      <c r="H196" s="13">
        <f>IF($P196="","",IF($P196&lt;&gt;"OK",NA(),NETWORKDAYS(E196,F196,'Holidays'!$A$2:$A$51)*G196))</f>
        <v/>
      </c>
      <c r="I196" s="13">
        <f>IF($P196="","",IF($P196&lt;&gt;"OK",NA(),H196*'Settings'!$B$4*VLOOKUP(B196,'Employees'!$A$2:$I$101,5,FALSE)))</f>
        <v/>
      </c>
      <c r="J196" s="2" t="n"/>
      <c r="K196" s="2" t="n"/>
      <c r="L196" s="4" t="n"/>
      <c r="M196" s="2" t="n"/>
      <c r="N196" s="13">
        <f>IF($P196="","",IF($P196&lt;&gt;"OK",NA(),IF(J196="Approved",IF(E196&gt;'Settings'!$B$3,0,NETWORKDAYS(E196,MIN(F196,'Settings'!$B$3),'Holidays'!$A$2:$A$51)*G196*'Settings'!$B$4*VLOOKUP(B196,'Employees'!$A$2:$I$101,5,FALSE)),0)))</f>
        <v/>
      </c>
      <c r="O196" s="13">
        <f>IF($P196="","",IF($P196&lt;&gt;"OK",NA(),IF(J196="Approved",I196-N196,0)))</f>
        <v/>
      </c>
      <c r="P196" s="8">
        <f>IF(COUNTA(A196:B196,D196:G196,J196:M196)=0,"",IF('Settings'!$B$7&lt;&gt;"OK","CHECK SETTINGS",IF(OR(A196="",COUNTIFS($A$2:$A$1001,A196)&lt;&gt;1,COUNTIFS('Employees'!$A$2:$A$101,B196,'Employees'!$I$2:$I$101,"OK")&lt;&gt;1,COUNTIFS('Settings'!$H$11:$H$13,D196)&lt;&gt;1),"CHECK ID / TYPE",IF(OR(NOT(ISNUMBER(E196)),NOT(ISNUMBER(F196)),NOT(ISNUMBER(G196))),"CHECK DATES / FRACTION",IF(OR(E196&lt;MAX('Settings'!$B$2,VLOOKUP(B196,'Employees'!$A$2:$H$101,3,FALSE)),F196&gt;'Settings'!$B$5,F196&lt;E196,NOT(OR(G196=1,AND(G196=0.5,E196=F196))),NOT(OR(J196="Pending",J196="Approved",J196="Denied",J196="Canceled"))),"CHECK DATES / FRACTION / STATUS",IF(AND(OR(J196="Approved",J196="Denied"),OR(K196="",NOT(ISNUMBER(L196)))),"ADD DECISION RECORD",IF(AND(OR(J196="Approved",J196="Pending"),COUNTIFS($B$2:$B$1001,B196,$E$2:$E$1001,"&lt;="&amp;F196,$F$2:$F$1001,"&gt;="&amp;E196,$J$2:$J$1001,"&lt;&gt;Denied",$J$2:$J$1001,"&lt;&gt;Canceled")&gt;1),"OVERLAPPING ACTIVE REQUESTS",IF(NETWORKDAYS(E196,F196,'Holidays'!$A$2:$A$51)=0,"NO WORKDAYS","OK"))))))))</f>
        <v/>
      </c>
    </row>
    <row r="197">
      <c r="A197" s="11" t="n"/>
      <c r="B197" s="11" t="n"/>
      <c r="C197" s="8">
        <f>IF($P197="","",IF($P197&lt;&gt;"OK",NA(),VLOOKUP(B197,'Employees'!$A$2:$I$101,2,FALSE)))</f>
        <v/>
      </c>
      <c r="D197" s="2" t="n"/>
      <c r="E197" s="4" t="n"/>
      <c r="F197" s="4" t="n"/>
      <c r="G197" s="12" t="n"/>
      <c r="H197" s="13">
        <f>IF($P197="","",IF($P197&lt;&gt;"OK",NA(),NETWORKDAYS(E197,F197,'Holidays'!$A$2:$A$51)*G197))</f>
        <v/>
      </c>
      <c r="I197" s="13">
        <f>IF($P197="","",IF($P197&lt;&gt;"OK",NA(),H197*'Settings'!$B$4*VLOOKUP(B197,'Employees'!$A$2:$I$101,5,FALSE)))</f>
        <v/>
      </c>
      <c r="J197" s="2" t="n"/>
      <c r="K197" s="2" t="n"/>
      <c r="L197" s="4" t="n"/>
      <c r="M197" s="2" t="n"/>
      <c r="N197" s="13">
        <f>IF($P197="","",IF($P197&lt;&gt;"OK",NA(),IF(J197="Approved",IF(E197&gt;'Settings'!$B$3,0,NETWORKDAYS(E197,MIN(F197,'Settings'!$B$3),'Holidays'!$A$2:$A$51)*G197*'Settings'!$B$4*VLOOKUP(B197,'Employees'!$A$2:$I$101,5,FALSE)),0)))</f>
        <v/>
      </c>
      <c r="O197" s="13">
        <f>IF($P197="","",IF($P197&lt;&gt;"OK",NA(),IF(J197="Approved",I197-N197,0)))</f>
        <v/>
      </c>
      <c r="P197" s="8">
        <f>IF(COUNTA(A197:B197,D197:G197,J197:M197)=0,"",IF('Settings'!$B$7&lt;&gt;"OK","CHECK SETTINGS",IF(OR(A197="",COUNTIFS($A$2:$A$1001,A197)&lt;&gt;1,COUNTIFS('Employees'!$A$2:$A$101,B197,'Employees'!$I$2:$I$101,"OK")&lt;&gt;1,COUNTIFS('Settings'!$H$11:$H$13,D197)&lt;&gt;1),"CHECK ID / TYPE",IF(OR(NOT(ISNUMBER(E197)),NOT(ISNUMBER(F197)),NOT(ISNUMBER(G197))),"CHECK DATES / FRACTION",IF(OR(E197&lt;MAX('Settings'!$B$2,VLOOKUP(B197,'Employees'!$A$2:$H$101,3,FALSE)),F197&gt;'Settings'!$B$5,F197&lt;E197,NOT(OR(G197=1,AND(G197=0.5,E197=F197))),NOT(OR(J197="Pending",J197="Approved",J197="Denied",J197="Canceled"))),"CHECK DATES / FRACTION / STATUS",IF(AND(OR(J197="Approved",J197="Denied"),OR(K197="",NOT(ISNUMBER(L197)))),"ADD DECISION RECORD",IF(AND(OR(J197="Approved",J197="Pending"),COUNTIFS($B$2:$B$1001,B197,$E$2:$E$1001,"&lt;="&amp;F197,$F$2:$F$1001,"&gt;="&amp;E197,$J$2:$J$1001,"&lt;&gt;Denied",$J$2:$J$1001,"&lt;&gt;Canceled")&gt;1),"OVERLAPPING ACTIVE REQUESTS",IF(NETWORKDAYS(E197,F197,'Holidays'!$A$2:$A$51)=0,"NO WORKDAYS","OK"))))))))</f>
        <v/>
      </c>
    </row>
    <row r="198">
      <c r="A198" s="11" t="n"/>
      <c r="B198" s="11" t="n"/>
      <c r="C198" s="8">
        <f>IF($P198="","",IF($P198&lt;&gt;"OK",NA(),VLOOKUP(B198,'Employees'!$A$2:$I$101,2,FALSE)))</f>
        <v/>
      </c>
      <c r="D198" s="2" t="n"/>
      <c r="E198" s="4" t="n"/>
      <c r="F198" s="4" t="n"/>
      <c r="G198" s="12" t="n"/>
      <c r="H198" s="13">
        <f>IF($P198="","",IF($P198&lt;&gt;"OK",NA(),NETWORKDAYS(E198,F198,'Holidays'!$A$2:$A$51)*G198))</f>
        <v/>
      </c>
      <c r="I198" s="13">
        <f>IF($P198="","",IF($P198&lt;&gt;"OK",NA(),H198*'Settings'!$B$4*VLOOKUP(B198,'Employees'!$A$2:$I$101,5,FALSE)))</f>
        <v/>
      </c>
      <c r="J198" s="2" t="n"/>
      <c r="K198" s="2" t="n"/>
      <c r="L198" s="4" t="n"/>
      <c r="M198" s="2" t="n"/>
      <c r="N198" s="13">
        <f>IF($P198="","",IF($P198&lt;&gt;"OK",NA(),IF(J198="Approved",IF(E198&gt;'Settings'!$B$3,0,NETWORKDAYS(E198,MIN(F198,'Settings'!$B$3),'Holidays'!$A$2:$A$51)*G198*'Settings'!$B$4*VLOOKUP(B198,'Employees'!$A$2:$I$101,5,FALSE)),0)))</f>
        <v/>
      </c>
      <c r="O198" s="13">
        <f>IF($P198="","",IF($P198&lt;&gt;"OK",NA(),IF(J198="Approved",I198-N198,0)))</f>
        <v/>
      </c>
      <c r="P198" s="8">
        <f>IF(COUNTA(A198:B198,D198:G198,J198:M198)=0,"",IF('Settings'!$B$7&lt;&gt;"OK","CHECK SETTINGS",IF(OR(A198="",COUNTIFS($A$2:$A$1001,A198)&lt;&gt;1,COUNTIFS('Employees'!$A$2:$A$101,B198,'Employees'!$I$2:$I$101,"OK")&lt;&gt;1,COUNTIFS('Settings'!$H$11:$H$13,D198)&lt;&gt;1),"CHECK ID / TYPE",IF(OR(NOT(ISNUMBER(E198)),NOT(ISNUMBER(F198)),NOT(ISNUMBER(G198))),"CHECK DATES / FRACTION",IF(OR(E198&lt;MAX('Settings'!$B$2,VLOOKUP(B198,'Employees'!$A$2:$H$101,3,FALSE)),F198&gt;'Settings'!$B$5,F198&lt;E198,NOT(OR(G198=1,AND(G198=0.5,E198=F198))),NOT(OR(J198="Pending",J198="Approved",J198="Denied",J198="Canceled"))),"CHECK DATES / FRACTION / STATUS",IF(AND(OR(J198="Approved",J198="Denied"),OR(K198="",NOT(ISNUMBER(L198)))),"ADD DECISION RECORD",IF(AND(OR(J198="Approved",J198="Pending"),COUNTIFS($B$2:$B$1001,B198,$E$2:$E$1001,"&lt;="&amp;F198,$F$2:$F$1001,"&gt;="&amp;E198,$J$2:$J$1001,"&lt;&gt;Denied",$J$2:$J$1001,"&lt;&gt;Canceled")&gt;1),"OVERLAPPING ACTIVE REQUESTS",IF(NETWORKDAYS(E198,F198,'Holidays'!$A$2:$A$51)=0,"NO WORKDAYS","OK"))))))))</f>
        <v/>
      </c>
    </row>
    <row r="199">
      <c r="A199" s="11" t="n"/>
      <c r="B199" s="11" t="n"/>
      <c r="C199" s="8">
        <f>IF($P199="","",IF($P199&lt;&gt;"OK",NA(),VLOOKUP(B199,'Employees'!$A$2:$I$101,2,FALSE)))</f>
        <v/>
      </c>
      <c r="D199" s="2" t="n"/>
      <c r="E199" s="4" t="n"/>
      <c r="F199" s="4" t="n"/>
      <c r="G199" s="12" t="n"/>
      <c r="H199" s="13">
        <f>IF($P199="","",IF($P199&lt;&gt;"OK",NA(),NETWORKDAYS(E199,F199,'Holidays'!$A$2:$A$51)*G199))</f>
        <v/>
      </c>
      <c r="I199" s="13">
        <f>IF($P199="","",IF($P199&lt;&gt;"OK",NA(),H199*'Settings'!$B$4*VLOOKUP(B199,'Employees'!$A$2:$I$101,5,FALSE)))</f>
        <v/>
      </c>
      <c r="J199" s="2" t="n"/>
      <c r="K199" s="2" t="n"/>
      <c r="L199" s="4" t="n"/>
      <c r="M199" s="2" t="n"/>
      <c r="N199" s="13">
        <f>IF($P199="","",IF($P199&lt;&gt;"OK",NA(),IF(J199="Approved",IF(E199&gt;'Settings'!$B$3,0,NETWORKDAYS(E199,MIN(F199,'Settings'!$B$3),'Holidays'!$A$2:$A$51)*G199*'Settings'!$B$4*VLOOKUP(B199,'Employees'!$A$2:$I$101,5,FALSE)),0)))</f>
        <v/>
      </c>
      <c r="O199" s="13">
        <f>IF($P199="","",IF($P199&lt;&gt;"OK",NA(),IF(J199="Approved",I199-N199,0)))</f>
        <v/>
      </c>
      <c r="P199" s="8">
        <f>IF(COUNTA(A199:B199,D199:G199,J199:M199)=0,"",IF('Settings'!$B$7&lt;&gt;"OK","CHECK SETTINGS",IF(OR(A199="",COUNTIFS($A$2:$A$1001,A199)&lt;&gt;1,COUNTIFS('Employees'!$A$2:$A$101,B199,'Employees'!$I$2:$I$101,"OK")&lt;&gt;1,COUNTIFS('Settings'!$H$11:$H$13,D199)&lt;&gt;1),"CHECK ID / TYPE",IF(OR(NOT(ISNUMBER(E199)),NOT(ISNUMBER(F199)),NOT(ISNUMBER(G199))),"CHECK DATES / FRACTION",IF(OR(E199&lt;MAX('Settings'!$B$2,VLOOKUP(B199,'Employees'!$A$2:$H$101,3,FALSE)),F199&gt;'Settings'!$B$5,F199&lt;E199,NOT(OR(G199=1,AND(G199=0.5,E199=F199))),NOT(OR(J199="Pending",J199="Approved",J199="Denied",J199="Canceled"))),"CHECK DATES / FRACTION / STATUS",IF(AND(OR(J199="Approved",J199="Denied"),OR(K199="",NOT(ISNUMBER(L199)))),"ADD DECISION RECORD",IF(AND(OR(J199="Approved",J199="Pending"),COUNTIFS($B$2:$B$1001,B199,$E$2:$E$1001,"&lt;="&amp;F199,$F$2:$F$1001,"&gt;="&amp;E199,$J$2:$J$1001,"&lt;&gt;Denied",$J$2:$J$1001,"&lt;&gt;Canceled")&gt;1),"OVERLAPPING ACTIVE REQUESTS",IF(NETWORKDAYS(E199,F199,'Holidays'!$A$2:$A$51)=0,"NO WORKDAYS","OK"))))))))</f>
        <v/>
      </c>
    </row>
    <row r="200">
      <c r="A200" s="11" t="n"/>
      <c r="B200" s="11" t="n"/>
      <c r="C200" s="8">
        <f>IF($P200="","",IF($P200&lt;&gt;"OK",NA(),VLOOKUP(B200,'Employees'!$A$2:$I$101,2,FALSE)))</f>
        <v/>
      </c>
      <c r="D200" s="2" t="n"/>
      <c r="E200" s="4" t="n"/>
      <c r="F200" s="4" t="n"/>
      <c r="G200" s="12" t="n"/>
      <c r="H200" s="13">
        <f>IF($P200="","",IF($P200&lt;&gt;"OK",NA(),NETWORKDAYS(E200,F200,'Holidays'!$A$2:$A$51)*G200))</f>
        <v/>
      </c>
      <c r="I200" s="13">
        <f>IF($P200="","",IF($P200&lt;&gt;"OK",NA(),H200*'Settings'!$B$4*VLOOKUP(B200,'Employees'!$A$2:$I$101,5,FALSE)))</f>
        <v/>
      </c>
      <c r="J200" s="2" t="n"/>
      <c r="K200" s="2" t="n"/>
      <c r="L200" s="4" t="n"/>
      <c r="M200" s="2" t="n"/>
      <c r="N200" s="13">
        <f>IF($P200="","",IF($P200&lt;&gt;"OK",NA(),IF(J200="Approved",IF(E200&gt;'Settings'!$B$3,0,NETWORKDAYS(E200,MIN(F200,'Settings'!$B$3),'Holidays'!$A$2:$A$51)*G200*'Settings'!$B$4*VLOOKUP(B200,'Employees'!$A$2:$I$101,5,FALSE)),0)))</f>
        <v/>
      </c>
      <c r="O200" s="13">
        <f>IF($P200="","",IF($P200&lt;&gt;"OK",NA(),IF(J200="Approved",I200-N200,0)))</f>
        <v/>
      </c>
      <c r="P200" s="8">
        <f>IF(COUNTA(A200:B200,D200:G200,J200:M200)=0,"",IF('Settings'!$B$7&lt;&gt;"OK","CHECK SETTINGS",IF(OR(A200="",COUNTIFS($A$2:$A$1001,A200)&lt;&gt;1,COUNTIFS('Employees'!$A$2:$A$101,B200,'Employees'!$I$2:$I$101,"OK")&lt;&gt;1,COUNTIFS('Settings'!$H$11:$H$13,D200)&lt;&gt;1),"CHECK ID / TYPE",IF(OR(NOT(ISNUMBER(E200)),NOT(ISNUMBER(F200)),NOT(ISNUMBER(G200))),"CHECK DATES / FRACTION",IF(OR(E200&lt;MAX('Settings'!$B$2,VLOOKUP(B200,'Employees'!$A$2:$H$101,3,FALSE)),F200&gt;'Settings'!$B$5,F200&lt;E200,NOT(OR(G200=1,AND(G200=0.5,E200=F200))),NOT(OR(J200="Pending",J200="Approved",J200="Denied",J200="Canceled"))),"CHECK DATES / FRACTION / STATUS",IF(AND(OR(J200="Approved",J200="Denied"),OR(K200="",NOT(ISNUMBER(L200)))),"ADD DECISION RECORD",IF(AND(OR(J200="Approved",J200="Pending"),COUNTIFS($B$2:$B$1001,B200,$E$2:$E$1001,"&lt;="&amp;F200,$F$2:$F$1001,"&gt;="&amp;E200,$J$2:$J$1001,"&lt;&gt;Denied",$J$2:$J$1001,"&lt;&gt;Canceled")&gt;1),"OVERLAPPING ACTIVE REQUESTS",IF(NETWORKDAYS(E200,F200,'Holidays'!$A$2:$A$51)=0,"NO WORKDAYS","OK"))))))))</f>
        <v/>
      </c>
    </row>
    <row r="201">
      <c r="A201" s="11" t="n"/>
      <c r="B201" s="11" t="n"/>
      <c r="C201" s="8">
        <f>IF($P201="","",IF($P201&lt;&gt;"OK",NA(),VLOOKUP(B201,'Employees'!$A$2:$I$101,2,FALSE)))</f>
        <v/>
      </c>
      <c r="D201" s="2" t="n"/>
      <c r="E201" s="4" t="n"/>
      <c r="F201" s="4" t="n"/>
      <c r="G201" s="12" t="n"/>
      <c r="H201" s="13">
        <f>IF($P201="","",IF($P201&lt;&gt;"OK",NA(),NETWORKDAYS(E201,F201,'Holidays'!$A$2:$A$51)*G201))</f>
        <v/>
      </c>
      <c r="I201" s="13">
        <f>IF($P201="","",IF($P201&lt;&gt;"OK",NA(),H201*'Settings'!$B$4*VLOOKUP(B201,'Employees'!$A$2:$I$101,5,FALSE)))</f>
        <v/>
      </c>
      <c r="J201" s="2" t="n"/>
      <c r="K201" s="2" t="n"/>
      <c r="L201" s="4" t="n"/>
      <c r="M201" s="2" t="n"/>
      <c r="N201" s="13">
        <f>IF($P201="","",IF($P201&lt;&gt;"OK",NA(),IF(J201="Approved",IF(E201&gt;'Settings'!$B$3,0,NETWORKDAYS(E201,MIN(F201,'Settings'!$B$3),'Holidays'!$A$2:$A$51)*G201*'Settings'!$B$4*VLOOKUP(B201,'Employees'!$A$2:$I$101,5,FALSE)),0)))</f>
        <v/>
      </c>
      <c r="O201" s="13">
        <f>IF($P201="","",IF($P201&lt;&gt;"OK",NA(),IF(J201="Approved",I201-N201,0)))</f>
        <v/>
      </c>
      <c r="P201" s="8">
        <f>IF(COUNTA(A201:B201,D201:G201,J201:M201)=0,"",IF('Settings'!$B$7&lt;&gt;"OK","CHECK SETTINGS",IF(OR(A201="",COUNTIFS($A$2:$A$1001,A201)&lt;&gt;1,COUNTIFS('Employees'!$A$2:$A$101,B201,'Employees'!$I$2:$I$101,"OK")&lt;&gt;1,COUNTIFS('Settings'!$H$11:$H$13,D201)&lt;&gt;1),"CHECK ID / TYPE",IF(OR(NOT(ISNUMBER(E201)),NOT(ISNUMBER(F201)),NOT(ISNUMBER(G201))),"CHECK DATES / FRACTION",IF(OR(E201&lt;MAX('Settings'!$B$2,VLOOKUP(B201,'Employees'!$A$2:$H$101,3,FALSE)),F201&gt;'Settings'!$B$5,F201&lt;E201,NOT(OR(G201=1,AND(G201=0.5,E201=F201))),NOT(OR(J201="Pending",J201="Approved",J201="Denied",J201="Canceled"))),"CHECK DATES / FRACTION / STATUS",IF(AND(OR(J201="Approved",J201="Denied"),OR(K201="",NOT(ISNUMBER(L201)))),"ADD DECISION RECORD",IF(AND(OR(J201="Approved",J201="Pending"),COUNTIFS($B$2:$B$1001,B201,$E$2:$E$1001,"&lt;="&amp;F201,$F$2:$F$1001,"&gt;="&amp;E201,$J$2:$J$1001,"&lt;&gt;Denied",$J$2:$J$1001,"&lt;&gt;Canceled")&gt;1),"OVERLAPPING ACTIVE REQUESTS",IF(NETWORKDAYS(E201,F201,'Holidays'!$A$2:$A$51)=0,"NO WORKDAYS","OK"))))))))</f>
        <v/>
      </c>
    </row>
    <row r="202">
      <c r="A202" s="11" t="n"/>
      <c r="B202" s="11" t="n"/>
      <c r="C202" s="8">
        <f>IF($P202="","",IF($P202&lt;&gt;"OK",NA(),VLOOKUP(B202,'Employees'!$A$2:$I$101,2,FALSE)))</f>
        <v/>
      </c>
      <c r="D202" s="2" t="n"/>
      <c r="E202" s="4" t="n"/>
      <c r="F202" s="4" t="n"/>
      <c r="G202" s="12" t="n"/>
      <c r="H202" s="13">
        <f>IF($P202="","",IF($P202&lt;&gt;"OK",NA(),NETWORKDAYS(E202,F202,'Holidays'!$A$2:$A$51)*G202))</f>
        <v/>
      </c>
      <c r="I202" s="13">
        <f>IF($P202="","",IF($P202&lt;&gt;"OK",NA(),H202*'Settings'!$B$4*VLOOKUP(B202,'Employees'!$A$2:$I$101,5,FALSE)))</f>
        <v/>
      </c>
      <c r="J202" s="2" t="n"/>
      <c r="K202" s="2" t="n"/>
      <c r="L202" s="4" t="n"/>
      <c r="M202" s="2" t="n"/>
      <c r="N202" s="13">
        <f>IF($P202="","",IF($P202&lt;&gt;"OK",NA(),IF(J202="Approved",IF(E202&gt;'Settings'!$B$3,0,NETWORKDAYS(E202,MIN(F202,'Settings'!$B$3),'Holidays'!$A$2:$A$51)*G202*'Settings'!$B$4*VLOOKUP(B202,'Employees'!$A$2:$I$101,5,FALSE)),0)))</f>
        <v/>
      </c>
      <c r="O202" s="13">
        <f>IF($P202="","",IF($P202&lt;&gt;"OK",NA(),IF(J202="Approved",I202-N202,0)))</f>
        <v/>
      </c>
      <c r="P202" s="8">
        <f>IF(COUNTA(A202:B202,D202:G202,J202:M202)=0,"",IF('Settings'!$B$7&lt;&gt;"OK","CHECK SETTINGS",IF(OR(A202="",COUNTIFS($A$2:$A$1001,A202)&lt;&gt;1,COUNTIFS('Employees'!$A$2:$A$101,B202,'Employees'!$I$2:$I$101,"OK")&lt;&gt;1,COUNTIFS('Settings'!$H$11:$H$13,D202)&lt;&gt;1),"CHECK ID / TYPE",IF(OR(NOT(ISNUMBER(E202)),NOT(ISNUMBER(F202)),NOT(ISNUMBER(G202))),"CHECK DATES / FRACTION",IF(OR(E202&lt;MAX('Settings'!$B$2,VLOOKUP(B202,'Employees'!$A$2:$H$101,3,FALSE)),F202&gt;'Settings'!$B$5,F202&lt;E202,NOT(OR(G202=1,AND(G202=0.5,E202=F202))),NOT(OR(J202="Pending",J202="Approved",J202="Denied",J202="Canceled"))),"CHECK DATES / FRACTION / STATUS",IF(AND(OR(J202="Approved",J202="Denied"),OR(K202="",NOT(ISNUMBER(L202)))),"ADD DECISION RECORD",IF(AND(OR(J202="Approved",J202="Pending"),COUNTIFS($B$2:$B$1001,B202,$E$2:$E$1001,"&lt;="&amp;F202,$F$2:$F$1001,"&gt;="&amp;E202,$J$2:$J$1001,"&lt;&gt;Denied",$J$2:$J$1001,"&lt;&gt;Canceled")&gt;1),"OVERLAPPING ACTIVE REQUESTS",IF(NETWORKDAYS(E202,F202,'Holidays'!$A$2:$A$51)=0,"NO WORKDAYS","OK"))))))))</f>
        <v/>
      </c>
    </row>
    <row r="203">
      <c r="A203" s="11" t="n"/>
      <c r="B203" s="11" t="n"/>
      <c r="C203" s="8">
        <f>IF($P203="","",IF($P203&lt;&gt;"OK",NA(),VLOOKUP(B203,'Employees'!$A$2:$I$101,2,FALSE)))</f>
        <v/>
      </c>
      <c r="D203" s="2" t="n"/>
      <c r="E203" s="4" t="n"/>
      <c r="F203" s="4" t="n"/>
      <c r="G203" s="12" t="n"/>
      <c r="H203" s="13">
        <f>IF($P203="","",IF($P203&lt;&gt;"OK",NA(),NETWORKDAYS(E203,F203,'Holidays'!$A$2:$A$51)*G203))</f>
        <v/>
      </c>
      <c r="I203" s="13">
        <f>IF($P203="","",IF($P203&lt;&gt;"OK",NA(),H203*'Settings'!$B$4*VLOOKUP(B203,'Employees'!$A$2:$I$101,5,FALSE)))</f>
        <v/>
      </c>
      <c r="J203" s="2" t="n"/>
      <c r="K203" s="2" t="n"/>
      <c r="L203" s="4" t="n"/>
      <c r="M203" s="2" t="n"/>
      <c r="N203" s="13">
        <f>IF($P203="","",IF($P203&lt;&gt;"OK",NA(),IF(J203="Approved",IF(E203&gt;'Settings'!$B$3,0,NETWORKDAYS(E203,MIN(F203,'Settings'!$B$3),'Holidays'!$A$2:$A$51)*G203*'Settings'!$B$4*VLOOKUP(B203,'Employees'!$A$2:$I$101,5,FALSE)),0)))</f>
        <v/>
      </c>
      <c r="O203" s="13">
        <f>IF($P203="","",IF($P203&lt;&gt;"OK",NA(),IF(J203="Approved",I203-N203,0)))</f>
        <v/>
      </c>
      <c r="P203" s="8">
        <f>IF(COUNTA(A203:B203,D203:G203,J203:M203)=0,"",IF('Settings'!$B$7&lt;&gt;"OK","CHECK SETTINGS",IF(OR(A203="",COUNTIFS($A$2:$A$1001,A203)&lt;&gt;1,COUNTIFS('Employees'!$A$2:$A$101,B203,'Employees'!$I$2:$I$101,"OK")&lt;&gt;1,COUNTIFS('Settings'!$H$11:$H$13,D203)&lt;&gt;1),"CHECK ID / TYPE",IF(OR(NOT(ISNUMBER(E203)),NOT(ISNUMBER(F203)),NOT(ISNUMBER(G203))),"CHECK DATES / FRACTION",IF(OR(E203&lt;MAX('Settings'!$B$2,VLOOKUP(B203,'Employees'!$A$2:$H$101,3,FALSE)),F203&gt;'Settings'!$B$5,F203&lt;E203,NOT(OR(G203=1,AND(G203=0.5,E203=F203))),NOT(OR(J203="Pending",J203="Approved",J203="Denied",J203="Canceled"))),"CHECK DATES / FRACTION / STATUS",IF(AND(OR(J203="Approved",J203="Denied"),OR(K203="",NOT(ISNUMBER(L203)))),"ADD DECISION RECORD",IF(AND(OR(J203="Approved",J203="Pending"),COUNTIFS($B$2:$B$1001,B203,$E$2:$E$1001,"&lt;="&amp;F203,$F$2:$F$1001,"&gt;="&amp;E203,$J$2:$J$1001,"&lt;&gt;Denied",$J$2:$J$1001,"&lt;&gt;Canceled")&gt;1),"OVERLAPPING ACTIVE REQUESTS",IF(NETWORKDAYS(E203,F203,'Holidays'!$A$2:$A$51)=0,"NO WORKDAYS","OK"))))))))</f>
        <v/>
      </c>
    </row>
    <row r="204">
      <c r="A204" s="11" t="n"/>
      <c r="B204" s="11" t="n"/>
      <c r="C204" s="8">
        <f>IF($P204="","",IF($P204&lt;&gt;"OK",NA(),VLOOKUP(B204,'Employees'!$A$2:$I$101,2,FALSE)))</f>
        <v/>
      </c>
      <c r="D204" s="2" t="n"/>
      <c r="E204" s="4" t="n"/>
      <c r="F204" s="4" t="n"/>
      <c r="G204" s="12" t="n"/>
      <c r="H204" s="13">
        <f>IF($P204="","",IF($P204&lt;&gt;"OK",NA(),NETWORKDAYS(E204,F204,'Holidays'!$A$2:$A$51)*G204))</f>
        <v/>
      </c>
      <c r="I204" s="13">
        <f>IF($P204="","",IF($P204&lt;&gt;"OK",NA(),H204*'Settings'!$B$4*VLOOKUP(B204,'Employees'!$A$2:$I$101,5,FALSE)))</f>
        <v/>
      </c>
      <c r="J204" s="2" t="n"/>
      <c r="K204" s="2" t="n"/>
      <c r="L204" s="4" t="n"/>
      <c r="M204" s="2" t="n"/>
      <c r="N204" s="13">
        <f>IF($P204="","",IF($P204&lt;&gt;"OK",NA(),IF(J204="Approved",IF(E204&gt;'Settings'!$B$3,0,NETWORKDAYS(E204,MIN(F204,'Settings'!$B$3),'Holidays'!$A$2:$A$51)*G204*'Settings'!$B$4*VLOOKUP(B204,'Employees'!$A$2:$I$101,5,FALSE)),0)))</f>
        <v/>
      </c>
      <c r="O204" s="13">
        <f>IF($P204="","",IF($P204&lt;&gt;"OK",NA(),IF(J204="Approved",I204-N204,0)))</f>
        <v/>
      </c>
      <c r="P204" s="8">
        <f>IF(COUNTA(A204:B204,D204:G204,J204:M204)=0,"",IF('Settings'!$B$7&lt;&gt;"OK","CHECK SETTINGS",IF(OR(A204="",COUNTIFS($A$2:$A$1001,A204)&lt;&gt;1,COUNTIFS('Employees'!$A$2:$A$101,B204,'Employees'!$I$2:$I$101,"OK")&lt;&gt;1,COUNTIFS('Settings'!$H$11:$H$13,D204)&lt;&gt;1),"CHECK ID / TYPE",IF(OR(NOT(ISNUMBER(E204)),NOT(ISNUMBER(F204)),NOT(ISNUMBER(G204))),"CHECK DATES / FRACTION",IF(OR(E204&lt;MAX('Settings'!$B$2,VLOOKUP(B204,'Employees'!$A$2:$H$101,3,FALSE)),F204&gt;'Settings'!$B$5,F204&lt;E204,NOT(OR(G204=1,AND(G204=0.5,E204=F204))),NOT(OR(J204="Pending",J204="Approved",J204="Denied",J204="Canceled"))),"CHECK DATES / FRACTION / STATUS",IF(AND(OR(J204="Approved",J204="Denied"),OR(K204="",NOT(ISNUMBER(L204)))),"ADD DECISION RECORD",IF(AND(OR(J204="Approved",J204="Pending"),COUNTIFS($B$2:$B$1001,B204,$E$2:$E$1001,"&lt;="&amp;F204,$F$2:$F$1001,"&gt;="&amp;E204,$J$2:$J$1001,"&lt;&gt;Denied",$J$2:$J$1001,"&lt;&gt;Canceled")&gt;1),"OVERLAPPING ACTIVE REQUESTS",IF(NETWORKDAYS(E204,F204,'Holidays'!$A$2:$A$51)=0,"NO WORKDAYS","OK"))))))))</f>
        <v/>
      </c>
    </row>
    <row r="205">
      <c r="A205" s="11" t="n"/>
      <c r="B205" s="11" t="n"/>
      <c r="C205" s="8">
        <f>IF($P205="","",IF($P205&lt;&gt;"OK",NA(),VLOOKUP(B205,'Employees'!$A$2:$I$101,2,FALSE)))</f>
        <v/>
      </c>
      <c r="D205" s="2" t="n"/>
      <c r="E205" s="4" t="n"/>
      <c r="F205" s="4" t="n"/>
      <c r="G205" s="12" t="n"/>
      <c r="H205" s="13">
        <f>IF($P205="","",IF($P205&lt;&gt;"OK",NA(),NETWORKDAYS(E205,F205,'Holidays'!$A$2:$A$51)*G205))</f>
        <v/>
      </c>
      <c r="I205" s="13">
        <f>IF($P205="","",IF($P205&lt;&gt;"OK",NA(),H205*'Settings'!$B$4*VLOOKUP(B205,'Employees'!$A$2:$I$101,5,FALSE)))</f>
        <v/>
      </c>
      <c r="J205" s="2" t="n"/>
      <c r="K205" s="2" t="n"/>
      <c r="L205" s="4" t="n"/>
      <c r="M205" s="2" t="n"/>
      <c r="N205" s="13">
        <f>IF($P205="","",IF($P205&lt;&gt;"OK",NA(),IF(J205="Approved",IF(E205&gt;'Settings'!$B$3,0,NETWORKDAYS(E205,MIN(F205,'Settings'!$B$3),'Holidays'!$A$2:$A$51)*G205*'Settings'!$B$4*VLOOKUP(B205,'Employees'!$A$2:$I$101,5,FALSE)),0)))</f>
        <v/>
      </c>
      <c r="O205" s="13">
        <f>IF($P205="","",IF($P205&lt;&gt;"OK",NA(),IF(J205="Approved",I205-N205,0)))</f>
        <v/>
      </c>
      <c r="P205" s="8">
        <f>IF(COUNTA(A205:B205,D205:G205,J205:M205)=0,"",IF('Settings'!$B$7&lt;&gt;"OK","CHECK SETTINGS",IF(OR(A205="",COUNTIFS($A$2:$A$1001,A205)&lt;&gt;1,COUNTIFS('Employees'!$A$2:$A$101,B205,'Employees'!$I$2:$I$101,"OK")&lt;&gt;1,COUNTIFS('Settings'!$H$11:$H$13,D205)&lt;&gt;1),"CHECK ID / TYPE",IF(OR(NOT(ISNUMBER(E205)),NOT(ISNUMBER(F205)),NOT(ISNUMBER(G205))),"CHECK DATES / FRACTION",IF(OR(E205&lt;MAX('Settings'!$B$2,VLOOKUP(B205,'Employees'!$A$2:$H$101,3,FALSE)),F205&gt;'Settings'!$B$5,F205&lt;E205,NOT(OR(G205=1,AND(G205=0.5,E205=F205))),NOT(OR(J205="Pending",J205="Approved",J205="Denied",J205="Canceled"))),"CHECK DATES / FRACTION / STATUS",IF(AND(OR(J205="Approved",J205="Denied"),OR(K205="",NOT(ISNUMBER(L205)))),"ADD DECISION RECORD",IF(AND(OR(J205="Approved",J205="Pending"),COUNTIFS($B$2:$B$1001,B205,$E$2:$E$1001,"&lt;="&amp;F205,$F$2:$F$1001,"&gt;="&amp;E205,$J$2:$J$1001,"&lt;&gt;Denied",$J$2:$J$1001,"&lt;&gt;Canceled")&gt;1),"OVERLAPPING ACTIVE REQUESTS",IF(NETWORKDAYS(E205,F205,'Holidays'!$A$2:$A$51)=0,"NO WORKDAYS","OK"))))))))</f>
        <v/>
      </c>
    </row>
    <row r="206">
      <c r="A206" s="11" t="n"/>
      <c r="B206" s="11" t="n"/>
      <c r="C206" s="8">
        <f>IF($P206="","",IF($P206&lt;&gt;"OK",NA(),VLOOKUP(B206,'Employees'!$A$2:$I$101,2,FALSE)))</f>
        <v/>
      </c>
      <c r="D206" s="2" t="n"/>
      <c r="E206" s="4" t="n"/>
      <c r="F206" s="4" t="n"/>
      <c r="G206" s="12" t="n"/>
      <c r="H206" s="13">
        <f>IF($P206="","",IF($P206&lt;&gt;"OK",NA(),NETWORKDAYS(E206,F206,'Holidays'!$A$2:$A$51)*G206))</f>
        <v/>
      </c>
      <c r="I206" s="13">
        <f>IF($P206="","",IF($P206&lt;&gt;"OK",NA(),H206*'Settings'!$B$4*VLOOKUP(B206,'Employees'!$A$2:$I$101,5,FALSE)))</f>
        <v/>
      </c>
      <c r="J206" s="2" t="n"/>
      <c r="K206" s="2" t="n"/>
      <c r="L206" s="4" t="n"/>
      <c r="M206" s="2" t="n"/>
      <c r="N206" s="13">
        <f>IF($P206="","",IF($P206&lt;&gt;"OK",NA(),IF(J206="Approved",IF(E206&gt;'Settings'!$B$3,0,NETWORKDAYS(E206,MIN(F206,'Settings'!$B$3),'Holidays'!$A$2:$A$51)*G206*'Settings'!$B$4*VLOOKUP(B206,'Employees'!$A$2:$I$101,5,FALSE)),0)))</f>
        <v/>
      </c>
      <c r="O206" s="13">
        <f>IF($P206="","",IF($P206&lt;&gt;"OK",NA(),IF(J206="Approved",I206-N206,0)))</f>
        <v/>
      </c>
      <c r="P206" s="8">
        <f>IF(COUNTA(A206:B206,D206:G206,J206:M206)=0,"",IF('Settings'!$B$7&lt;&gt;"OK","CHECK SETTINGS",IF(OR(A206="",COUNTIFS($A$2:$A$1001,A206)&lt;&gt;1,COUNTIFS('Employees'!$A$2:$A$101,B206,'Employees'!$I$2:$I$101,"OK")&lt;&gt;1,COUNTIFS('Settings'!$H$11:$H$13,D206)&lt;&gt;1),"CHECK ID / TYPE",IF(OR(NOT(ISNUMBER(E206)),NOT(ISNUMBER(F206)),NOT(ISNUMBER(G206))),"CHECK DATES / FRACTION",IF(OR(E206&lt;MAX('Settings'!$B$2,VLOOKUP(B206,'Employees'!$A$2:$H$101,3,FALSE)),F206&gt;'Settings'!$B$5,F206&lt;E206,NOT(OR(G206=1,AND(G206=0.5,E206=F206))),NOT(OR(J206="Pending",J206="Approved",J206="Denied",J206="Canceled"))),"CHECK DATES / FRACTION / STATUS",IF(AND(OR(J206="Approved",J206="Denied"),OR(K206="",NOT(ISNUMBER(L206)))),"ADD DECISION RECORD",IF(AND(OR(J206="Approved",J206="Pending"),COUNTIFS($B$2:$B$1001,B206,$E$2:$E$1001,"&lt;="&amp;F206,$F$2:$F$1001,"&gt;="&amp;E206,$J$2:$J$1001,"&lt;&gt;Denied",$J$2:$J$1001,"&lt;&gt;Canceled")&gt;1),"OVERLAPPING ACTIVE REQUESTS",IF(NETWORKDAYS(E206,F206,'Holidays'!$A$2:$A$51)=0,"NO WORKDAYS","OK"))))))))</f>
        <v/>
      </c>
    </row>
    <row r="207">
      <c r="A207" s="11" t="n"/>
      <c r="B207" s="11" t="n"/>
      <c r="C207" s="8">
        <f>IF($P207="","",IF($P207&lt;&gt;"OK",NA(),VLOOKUP(B207,'Employees'!$A$2:$I$101,2,FALSE)))</f>
        <v/>
      </c>
      <c r="D207" s="2" t="n"/>
      <c r="E207" s="4" t="n"/>
      <c r="F207" s="4" t="n"/>
      <c r="G207" s="12" t="n"/>
      <c r="H207" s="13">
        <f>IF($P207="","",IF($P207&lt;&gt;"OK",NA(),NETWORKDAYS(E207,F207,'Holidays'!$A$2:$A$51)*G207))</f>
        <v/>
      </c>
      <c r="I207" s="13">
        <f>IF($P207="","",IF($P207&lt;&gt;"OK",NA(),H207*'Settings'!$B$4*VLOOKUP(B207,'Employees'!$A$2:$I$101,5,FALSE)))</f>
        <v/>
      </c>
      <c r="J207" s="2" t="n"/>
      <c r="K207" s="2" t="n"/>
      <c r="L207" s="4" t="n"/>
      <c r="M207" s="2" t="n"/>
      <c r="N207" s="13">
        <f>IF($P207="","",IF($P207&lt;&gt;"OK",NA(),IF(J207="Approved",IF(E207&gt;'Settings'!$B$3,0,NETWORKDAYS(E207,MIN(F207,'Settings'!$B$3),'Holidays'!$A$2:$A$51)*G207*'Settings'!$B$4*VLOOKUP(B207,'Employees'!$A$2:$I$101,5,FALSE)),0)))</f>
        <v/>
      </c>
      <c r="O207" s="13">
        <f>IF($P207="","",IF($P207&lt;&gt;"OK",NA(),IF(J207="Approved",I207-N207,0)))</f>
        <v/>
      </c>
      <c r="P207" s="8">
        <f>IF(COUNTA(A207:B207,D207:G207,J207:M207)=0,"",IF('Settings'!$B$7&lt;&gt;"OK","CHECK SETTINGS",IF(OR(A207="",COUNTIFS($A$2:$A$1001,A207)&lt;&gt;1,COUNTIFS('Employees'!$A$2:$A$101,B207,'Employees'!$I$2:$I$101,"OK")&lt;&gt;1,COUNTIFS('Settings'!$H$11:$H$13,D207)&lt;&gt;1),"CHECK ID / TYPE",IF(OR(NOT(ISNUMBER(E207)),NOT(ISNUMBER(F207)),NOT(ISNUMBER(G207))),"CHECK DATES / FRACTION",IF(OR(E207&lt;MAX('Settings'!$B$2,VLOOKUP(B207,'Employees'!$A$2:$H$101,3,FALSE)),F207&gt;'Settings'!$B$5,F207&lt;E207,NOT(OR(G207=1,AND(G207=0.5,E207=F207))),NOT(OR(J207="Pending",J207="Approved",J207="Denied",J207="Canceled"))),"CHECK DATES / FRACTION / STATUS",IF(AND(OR(J207="Approved",J207="Denied"),OR(K207="",NOT(ISNUMBER(L207)))),"ADD DECISION RECORD",IF(AND(OR(J207="Approved",J207="Pending"),COUNTIFS($B$2:$B$1001,B207,$E$2:$E$1001,"&lt;="&amp;F207,$F$2:$F$1001,"&gt;="&amp;E207,$J$2:$J$1001,"&lt;&gt;Denied",$J$2:$J$1001,"&lt;&gt;Canceled")&gt;1),"OVERLAPPING ACTIVE REQUESTS",IF(NETWORKDAYS(E207,F207,'Holidays'!$A$2:$A$51)=0,"NO WORKDAYS","OK"))))))))</f>
        <v/>
      </c>
    </row>
    <row r="208">
      <c r="A208" s="11" t="n"/>
      <c r="B208" s="11" t="n"/>
      <c r="C208" s="8">
        <f>IF($P208="","",IF($P208&lt;&gt;"OK",NA(),VLOOKUP(B208,'Employees'!$A$2:$I$101,2,FALSE)))</f>
        <v/>
      </c>
      <c r="D208" s="2" t="n"/>
      <c r="E208" s="4" t="n"/>
      <c r="F208" s="4" t="n"/>
      <c r="G208" s="12" t="n"/>
      <c r="H208" s="13">
        <f>IF($P208="","",IF($P208&lt;&gt;"OK",NA(),NETWORKDAYS(E208,F208,'Holidays'!$A$2:$A$51)*G208))</f>
        <v/>
      </c>
      <c r="I208" s="13">
        <f>IF($P208="","",IF($P208&lt;&gt;"OK",NA(),H208*'Settings'!$B$4*VLOOKUP(B208,'Employees'!$A$2:$I$101,5,FALSE)))</f>
        <v/>
      </c>
      <c r="J208" s="2" t="n"/>
      <c r="K208" s="2" t="n"/>
      <c r="L208" s="4" t="n"/>
      <c r="M208" s="2" t="n"/>
      <c r="N208" s="13">
        <f>IF($P208="","",IF($P208&lt;&gt;"OK",NA(),IF(J208="Approved",IF(E208&gt;'Settings'!$B$3,0,NETWORKDAYS(E208,MIN(F208,'Settings'!$B$3),'Holidays'!$A$2:$A$51)*G208*'Settings'!$B$4*VLOOKUP(B208,'Employees'!$A$2:$I$101,5,FALSE)),0)))</f>
        <v/>
      </c>
      <c r="O208" s="13">
        <f>IF($P208="","",IF($P208&lt;&gt;"OK",NA(),IF(J208="Approved",I208-N208,0)))</f>
        <v/>
      </c>
      <c r="P208" s="8">
        <f>IF(COUNTA(A208:B208,D208:G208,J208:M208)=0,"",IF('Settings'!$B$7&lt;&gt;"OK","CHECK SETTINGS",IF(OR(A208="",COUNTIFS($A$2:$A$1001,A208)&lt;&gt;1,COUNTIFS('Employees'!$A$2:$A$101,B208,'Employees'!$I$2:$I$101,"OK")&lt;&gt;1,COUNTIFS('Settings'!$H$11:$H$13,D208)&lt;&gt;1),"CHECK ID / TYPE",IF(OR(NOT(ISNUMBER(E208)),NOT(ISNUMBER(F208)),NOT(ISNUMBER(G208))),"CHECK DATES / FRACTION",IF(OR(E208&lt;MAX('Settings'!$B$2,VLOOKUP(B208,'Employees'!$A$2:$H$101,3,FALSE)),F208&gt;'Settings'!$B$5,F208&lt;E208,NOT(OR(G208=1,AND(G208=0.5,E208=F208))),NOT(OR(J208="Pending",J208="Approved",J208="Denied",J208="Canceled"))),"CHECK DATES / FRACTION / STATUS",IF(AND(OR(J208="Approved",J208="Denied"),OR(K208="",NOT(ISNUMBER(L208)))),"ADD DECISION RECORD",IF(AND(OR(J208="Approved",J208="Pending"),COUNTIFS($B$2:$B$1001,B208,$E$2:$E$1001,"&lt;="&amp;F208,$F$2:$F$1001,"&gt;="&amp;E208,$J$2:$J$1001,"&lt;&gt;Denied",$J$2:$J$1001,"&lt;&gt;Canceled")&gt;1),"OVERLAPPING ACTIVE REQUESTS",IF(NETWORKDAYS(E208,F208,'Holidays'!$A$2:$A$51)=0,"NO WORKDAYS","OK"))))))))</f>
        <v/>
      </c>
    </row>
    <row r="209">
      <c r="A209" s="11" t="n"/>
      <c r="B209" s="11" t="n"/>
      <c r="C209" s="8">
        <f>IF($P209="","",IF($P209&lt;&gt;"OK",NA(),VLOOKUP(B209,'Employees'!$A$2:$I$101,2,FALSE)))</f>
        <v/>
      </c>
      <c r="D209" s="2" t="n"/>
      <c r="E209" s="4" t="n"/>
      <c r="F209" s="4" t="n"/>
      <c r="G209" s="12" t="n"/>
      <c r="H209" s="13">
        <f>IF($P209="","",IF($P209&lt;&gt;"OK",NA(),NETWORKDAYS(E209,F209,'Holidays'!$A$2:$A$51)*G209))</f>
        <v/>
      </c>
      <c r="I209" s="13">
        <f>IF($P209="","",IF($P209&lt;&gt;"OK",NA(),H209*'Settings'!$B$4*VLOOKUP(B209,'Employees'!$A$2:$I$101,5,FALSE)))</f>
        <v/>
      </c>
      <c r="J209" s="2" t="n"/>
      <c r="K209" s="2" t="n"/>
      <c r="L209" s="4" t="n"/>
      <c r="M209" s="2" t="n"/>
      <c r="N209" s="13">
        <f>IF($P209="","",IF($P209&lt;&gt;"OK",NA(),IF(J209="Approved",IF(E209&gt;'Settings'!$B$3,0,NETWORKDAYS(E209,MIN(F209,'Settings'!$B$3),'Holidays'!$A$2:$A$51)*G209*'Settings'!$B$4*VLOOKUP(B209,'Employees'!$A$2:$I$101,5,FALSE)),0)))</f>
        <v/>
      </c>
      <c r="O209" s="13">
        <f>IF($P209="","",IF($P209&lt;&gt;"OK",NA(),IF(J209="Approved",I209-N209,0)))</f>
        <v/>
      </c>
      <c r="P209" s="8">
        <f>IF(COUNTA(A209:B209,D209:G209,J209:M209)=0,"",IF('Settings'!$B$7&lt;&gt;"OK","CHECK SETTINGS",IF(OR(A209="",COUNTIFS($A$2:$A$1001,A209)&lt;&gt;1,COUNTIFS('Employees'!$A$2:$A$101,B209,'Employees'!$I$2:$I$101,"OK")&lt;&gt;1,COUNTIFS('Settings'!$H$11:$H$13,D209)&lt;&gt;1),"CHECK ID / TYPE",IF(OR(NOT(ISNUMBER(E209)),NOT(ISNUMBER(F209)),NOT(ISNUMBER(G209))),"CHECK DATES / FRACTION",IF(OR(E209&lt;MAX('Settings'!$B$2,VLOOKUP(B209,'Employees'!$A$2:$H$101,3,FALSE)),F209&gt;'Settings'!$B$5,F209&lt;E209,NOT(OR(G209=1,AND(G209=0.5,E209=F209))),NOT(OR(J209="Pending",J209="Approved",J209="Denied",J209="Canceled"))),"CHECK DATES / FRACTION / STATUS",IF(AND(OR(J209="Approved",J209="Denied"),OR(K209="",NOT(ISNUMBER(L209)))),"ADD DECISION RECORD",IF(AND(OR(J209="Approved",J209="Pending"),COUNTIFS($B$2:$B$1001,B209,$E$2:$E$1001,"&lt;="&amp;F209,$F$2:$F$1001,"&gt;="&amp;E209,$J$2:$J$1001,"&lt;&gt;Denied",$J$2:$J$1001,"&lt;&gt;Canceled")&gt;1),"OVERLAPPING ACTIVE REQUESTS",IF(NETWORKDAYS(E209,F209,'Holidays'!$A$2:$A$51)=0,"NO WORKDAYS","OK"))))))))</f>
        <v/>
      </c>
    </row>
    <row r="210">
      <c r="A210" s="11" t="n"/>
      <c r="B210" s="11" t="n"/>
      <c r="C210" s="8">
        <f>IF($P210="","",IF($P210&lt;&gt;"OK",NA(),VLOOKUP(B210,'Employees'!$A$2:$I$101,2,FALSE)))</f>
        <v/>
      </c>
      <c r="D210" s="2" t="n"/>
      <c r="E210" s="4" t="n"/>
      <c r="F210" s="4" t="n"/>
      <c r="G210" s="12" t="n"/>
      <c r="H210" s="13">
        <f>IF($P210="","",IF($P210&lt;&gt;"OK",NA(),NETWORKDAYS(E210,F210,'Holidays'!$A$2:$A$51)*G210))</f>
        <v/>
      </c>
      <c r="I210" s="13">
        <f>IF($P210="","",IF($P210&lt;&gt;"OK",NA(),H210*'Settings'!$B$4*VLOOKUP(B210,'Employees'!$A$2:$I$101,5,FALSE)))</f>
        <v/>
      </c>
      <c r="J210" s="2" t="n"/>
      <c r="K210" s="2" t="n"/>
      <c r="L210" s="4" t="n"/>
      <c r="M210" s="2" t="n"/>
      <c r="N210" s="13">
        <f>IF($P210="","",IF($P210&lt;&gt;"OK",NA(),IF(J210="Approved",IF(E210&gt;'Settings'!$B$3,0,NETWORKDAYS(E210,MIN(F210,'Settings'!$B$3),'Holidays'!$A$2:$A$51)*G210*'Settings'!$B$4*VLOOKUP(B210,'Employees'!$A$2:$I$101,5,FALSE)),0)))</f>
        <v/>
      </c>
      <c r="O210" s="13">
        <f>IF($P210="","",IF($P210&lt;&gt;"OK",NA(),IF(J210="Approved",I210-N210,0)))</f>
        <v/>
      </c>
      <c r="P210" s="8">
        <f>IF(COUNTA(A210:B210,D210:G210,J210:M210)=0,"",IF('Settings'!$B$7&lt;&gt;"OK","CHECK SETTINGS",IF(OR(A210="",COUNTIFS($A$2:$A$1001,A210)&lt;&gt;1,COUNTIFS('Employees'!$A$2:$A$101,B210,'Employees'!$I$2:$I$101,"OK")&lt;&gt;1,COUNTIFS('Settings'!$H$11:$H$13,D210)&lt;&gt;1),"CHECK ID / TYPE",IF(OR(NOT(ISNUMBER(E210)),NOT(ISNUMBER(F210)),NOT(ISNUMBER(G210))),"CHECK DATES / FRACTION",IF(OR(E210&lt;MAX('Settings'!$B$2,VLOOKUP(B210,'Employees'!$A$2:$H$101,3,FALSE)),F210&gt;'Settings'!$B$5,F210&lt;E210,NOT(OR(G210=1,AND(G210=0.5,E210=F210))),NOT(OR(J210="Pending",J210="Approved",J210="Denied",J210="Canceled"))),"CHECK DATES / FRACTION / STATUS",IF(AND(OR(J210="Approved",J210="Denied"),OR(K210="",NOT(ISNUMBER(L210)))),"ADD DECISION RECORD",IF(AND(OR(J210="Approved",J210="Pending"),COUNTIFS($B$2:$B$1001,B210,$E$2:$E$1001,"&lt;="&amp;F210,$F$2:$F$1001,"&gt;="&amp;E210,$J$2:$J$1001,"&lt;&gt;Denied",$J$2:$J$1001,"&lt;&gt;Canceled")&gt;1),"OVERLAPPING ACTIVE REQUESTS",IF(NETWORKDAYS(E210,F210,'Holidays'!$A$2:$A$51)=0,"NO WORKDAYS","OK"))))))))</f>
        <v/>
      </c>
    </row>
    <row r="211">
      <c r="A211" s="11" t="n"/>
      <c r="B211" s="11" t="n"/>
      <c r="C211" s="8">
        <f>IF($P211="","",IF($P211&lt;&gt;"OK",NA(),VLOOKUP(B211,'Employees'!$A$2:$I$101,2,FALSE)))</f>
        <v/>
      </c>
      <c r="D211" s="2" t="n"/>
      <c r="E211" s="4" t="n"/>
      <c r="F211" s="4" t="n"/>
      <c r="G211" s="12" t="n"/>
      <c r="H211" s="13">
        <f>IF($P211="","",IF($P211&lt;&gt;"OK",NA(),NETWORKDAYS(E211,F211,'Holidays'!$A$2:$A$51)*G211))</f>
        <v/>
      </c>
      <c r="I211" s="13">
        <f>IF($P211="","",IF($P211&lt;&gt;"OK",NA(),H211*'Settings'!$B$4*VLOOKUP(B211,'Employees'!$A$2:$I$101,5,FALSE)))</f>
        <v/>
      </c>
      <c r="J211" s="2" t="n"/>
      <c r="K211" s="2" t="n"/>
      <c r="L211" s="4" t="n"/>
      <c r="M211" s="2" t="n"/>
      <c r="N211" s="13">
        <f>IF($P211="","",IF($P211&lt;&gt;"OK",NA(),IF(J211="Approved",IF(E211&gt;'Settings'!$B$3,0,NETWORKDAYS(E211,MIN(F211,'Settings'!$B$3),'Holidays'!$A$2:$A$51)*G211*'Settings'!$B$4*VLOOKUP(B211,'Employees'!$A$2:$I$101,5,FALSE)),0)))</f>
        <v/>
      </c>
      <c r="O211" s="13">
        <f>IF($P211="","",IF($P211&lt;&gt;"OK",NA(),IF(J211="Approved",I211-N211,0)))</f>
        <v/>
      </c>
      <c r="P211" s="8">
        <f>IF(COUNTA(A211:B211,D211:G211,J211:M211)=0,"",IF('Settings'!$B$7&lt;&gt;"OK","CHECK SETTINGS",IF(OR(A211="",COUNTIFS($A$2:$A$1001,A211)&lt;&gt;1,COUNTIFS('Employees'!$A$2:$A$101,B211,'Employees'!$I$2:$I$101,"OK")&lt;&gt;1,COUNTIFS('Settings'!$H$11:$H$13,D211)&lt;&gt;1),"CHECK ID / TYPE",IF(OR(NOT(ISNUMBER(E211)),NOT(ISNUMBER(F211)),NOT(ISNUMBER(G211))),"CHECK DATES / FRACTION",IF(OR(E211&lt;MAX('Settings'!$B$2,VLOOKUP(B211,'Employees'!$A$2:$H$101,3,FALSE)),F211&gt;'Settings'!$B$5,F211&lt;E211,NOT(OR(G211=1,AND(G211=0.5,E211=F211))),NOT(OR(J211="Pending",J211="Approved",J211="Denied",J211="Canceled"))),"CHECK DATES / FRACTION / STATUS",IF(AND(OR(J211="Approved",J211="Denied"),OR(K211="",NOT(ISNUMBER(L211)))),"ADD DECISION RECORD",IF(AND(OR(J211="Approved",J211="Pending"),COUNTIFS($B$2:$B$1001,B211,$E$2:$E$1001,"&lt;="&amp;F211,$F$2:$F$1001,"&gt;="&amp;E211,$J$2:$J$1001,"&lt;&gt;Denied",$J$2:$J$1001,"&lt;&gt;Canceled")&gt;1),"OVERLAPPING ACTIVE REQUESTS",IF(NETWORKDAYS(E211,F211,'Holidays'!$A$2:$A$51)=0,"NO WORKDAYS","OK"))))))))</f>
        <v/>
      </c>
    </row>
    <row r="212">
      <c r="A212" s="11" t="n"/>
      <c r="B212" s="11" t="n"/>
      <c r="C212" s="8">
        <f>IF($P212="","",IF($P212&lt;&gt;"OK",NA(),VLOOKUP(B212,'Employees'!$A$2:$I$101,2,FALSE)))</f>
        <v/>
      </c>
      <c r="D212" s="2" t="n"/>
      <c r="E212" s="4" t="n"/>
      <c r="F212" s="4" t="n"/>
      <c r="G212" s="12" t="n"/>
      <c r="H212" s="13">
        <f>IF($P212="","",IF($P212&lt;&gt;"OK",NA(),NETWORKDAYS(E212,F212,'Holidays'!$A$2:$A$51)*G212))</f>
        <v/>
      </c>
      <c r="I212" s="13">
        <f>IF($P212="","",IF($P212&lt;&gt;"OK",NA(),H212*'Settings'!$B$4*VLOOKUP(B212,'Employees'!$A$2:$I$101,5,FALSE)))</f>
        <v/>
      </c>
      <c r="J212" s="2" t="n"/>
      <c r="K212" s="2" t="n"/>
      <c r="L212" s="4" t="n"/>
      <c r="M212" s="2" t="n"/>
      <c r="N212" s="13">
        <f>IF($P212="","",IF($P212&lt;&gt;"OK",NA(),IF(J212="Approved",IF(E212&gt;'Settings'!$B$3,0,NETWORKDAYS(E212,MIN(F212,'Settings'!$B$3),'Holidays'!$A$2:$A$51)*G212*'Settings'!$B$4*VLOOKUP(B212,'Employees'!$A$2:$I$101,5,FALSE)),0)))</f>
        <v/>
      </c>
      <c r="O212" s="13">
        <f>IF($P212="","",IF($P212&lt;&gt;"OK",NA(),IF(J212="Approved",I212-N212,0)))</f>
        <v/>
      </c>
      <c r="P212" s="8">
        <f>IF(COUNTA(A212:B212,D212:G212,J212:M212)=0,"",IF('Settings'!$B$7&lt;&gt;"OK","CHECK SETTINGS",IF(OR(A212="",COUNTIFS($A$2:$A$1001,A212)&lt;&gt;1,COUNTIFS('Employees'!$A$2:$A$101,B212,'Employees'!$I$2:$I$101,"OK")&lt;&gt;1,COUNTIFS('Settings'!$H$11:$H$13,D212)&lt;&gt;1),"CHECK ID / TYPE",IF(OR(NOT(ISNUMBER(E212)),NOT(ISNUMBER(F212)),NOT(ISNUMBER(G212))),"CHECK DATES / FRACTION",IF(OR(E212&lt;MAX('Settings'!$B$2,VLOOKUP(B212,'Employees'!$A$2:$H$101,3,FALSE)),F212&gt;'Settings'!$B$5,F212&lt;E212,NOT(OR(G212=1,AND(G212=0.5,E212=F212))),NOT(OR(J212="Pending",J212="Approved",J212="Denied",J212="Canceled"))),"CHECK DATES / FRACTION / STATUS",IF(AND(OR(J212="Approved",J212="Denied"),OR(K212="",NOT(ISNUMBER(L212)))),"ADD DECISION RECORD",IF(AND(OR(J212="Approved",J212="Pending"),COUNTIFS($B$2:$B$1001,B212,$E$2:$E$1001,"&lt;="&amp;F212,$F$2:$F$1001,"&gt;="&amp;E212,$J$2:$J$1001,"&lt;&gt;Denied",$J$2:$J$1001,"&lt;&gt;Canceled")&gt;1),"OVERLAPPING ACTIVE REQUESTS",IF(NETWORKDAYS(E212,F212,'Holidays'!$A$2:$A$51)=0,"NO WORKDAYS","OK"))))))))</f>
        <v/>
      </c>
    </row>
    <row r="213">
      <c r="A213" s="11" t="n"/>
      <c r="B213" s="11" t="n"/>
      <c r="C213" s="8">
        <f>IF($P213="","",IF($P213&lt;&gt;"OK",NA(),VLOOKUP(B213,'Employees'!$A$2:$I$101,2,FALSE)))</f>
        <v/>
      </c>
      <c r="D213" s="2" t="n"/>
      <c r="E213" s="4" t="n"/>
      <c r="F213" s="4" t="n"/>
      <c r="G213" s="12" t="n"/>
      <c r="H213" s="13">
        <f>IF($P213="","",IF($P213&lt;&gt;"OK",NA(),NETWORKDAYS(E213,F213,'Holidays'!$A$2:$A$51)*G213))</f>
        <v/>
      </c>
      <c r="I213" s="13">
        <f>IF($P213="","",IF($P213&lt;&gt;"OK",NA(),H213*'Settings'!$B$4*VLOOKUP(B213,'Employees'!$A$2:$I$101,5,FALSE)))</f>
        <v/>
      </c>
      <c r="J213" s="2" t="n"/>
      <c r="K213" s="2" t="n"/>
      <c r="L213" s="4" t="n"/>
      <c r="M213" s="2" t="n"/>
      <c r="N213" s="13">
        <f>IF($P213="","",IF($P213&lt;&gt;"OK",NA(),IF(J213="Approved",IF(E213&gt;'Settings'!$B$3,0,NETWORKDAYS(E213,MIN(F213,'Settings'!$B$3),'Holidays'!$A$2:$A$51)*G213*'Settings'!$B$4*VLOOKUP(B213,'Employees'!$A$2:$I$101,5,FALSE)),0)))</f>
        <v/>
      </c>
      <c r="O213" s="13">
        <f>IF($P213="","",IF($P213&lt;&gt;"OK",NA(),IF(J213="Approved",I213-N213,0)))</f>
        <v/>
      </c>
      <c r="P213" s="8">
        <f>IF(COUNTA(A213:B213,D213:G213,J213:M213)=0,"",IF('Settings'!$B$7&lt;&gt;"OK","CHECK SETTINGS",IF(OR(A213="",COUNTIFS($A$2:$A$1001,A213)&lt;&gt;1,COUNTIFS('Employees'!$A$2:$A$101,B213,'Employees'!$I$2:$I$101,"OK")&lt;&gt;1,COUNTIFS('Settings'!$H$11:$H$13,D213)&lt;&gt;1),"CHECK ID / TYPE",IF(OR(NOT(ISNUMBER(E213)),NOT(ISNUMBER(F213)),NOT(ISNUMBER(G213))),"CHECK DATES / FRACTION",IF(OR(E213&lt;MAX('Settings'!$B$2,VLOOKUP(B213,'Employees'!$A$2:$H$101,3,FALSE)),F213&gt;'Settings'!$B$5,F213&lt;E213,NOT(OR(G213=1,AND(G213=0.5,E213=F213))),NOT(OR(J213="Pending",J213="Approved",J213="Denied",J213="Canceled"))),"CHECK DATES / FRACTION / STATUS",IF(AND(OR(J213="Approved",J213="Denied"),OR(K213="",NOT(ISNUMBER(L213)))),"ADD DECISION RECORD",IF(AND(OR(J213="Approved",J213="Pending"),COUNTIFS($B$2:$B$1001,B213,$E$2:$E$1001,"&lt;="&amp;F213,$F$2:$F$1001,"&gt;="&amp;E213,$J$2:$J$1001,"&lt;&gt;Denied",$J$2:$J$1001,"&lt;&gt;Canceled")&gt;1),"OVERLAPPING ACTIVE REQUESTS",IF(NETWORKDAYS(E213,F213,'Holidays'!$A$2:$A$51)=0,"NO WORKDAYS","OK"))))))))</f>
        <v/>
      </c>
    </row>
    <row r="214">
      <c r="A214" s="11" t="n"/>
      <c r="B214" s="11" t="n"/>
      <c r="C214" s="8">
        <f>IF($P214="","",IF($P214&lt;&gt;"OK",NA(),VLOOKUP(B214,'Employees'!$A$2:$I$101,2,FALSE)))</f>
        <v/>
      </c>
      <c r="D214" s="2" t="n"/>
      <c r="E214" s="4" t="n"/>
      <c r="F214" s="4" t="n"/>
      <c r="G214" s="12" t="n"/>
      <c r="H214" s="13">
        <f>IF($P214="","",IF($P214&lt;&gt;"OK",NA(),NETWORKDAYS(E214,F214,'Holidays'!$A$2:$A$51)*G214))</f>
        <v/>
      </c>
      <c r="I214" s="13">
        <f>IF($P214="","",IF($P214&lt;&gt;"OK",NA(),H214*'Settings'!$B$4*VLOOKUP(B214,'Employees'!$A$2:$I$101,5,FALSE)))</f>
        <v/>
      </c>
      <c r="J214" s="2" t="n"/>
      <c r="K214" s="2" t="n"/>
      <c r="L214" s="4" t="n"/>
      <c r="M214" s="2" t="n"/>
      <c r="N214" s="13">
        <f>IF($P214="","",IF($P214&lt;&gt;"OK",NA(),IF(J214="Approved",IF(E214&gt;'Settings'!$B$3,0,NETWORKDAYS(E214,MIN(F214,'Settings'!$B$3),'Holidays'!$A$2:$A$51)*G214*'Settings'!$B$4*VLOOKUP(B214,'Employees'!$A$2:$I$101,5,FALSE)),0)))</f>
        <v/>
      </c>
      <c r="O214" s="13">
        <f>IF($P214="","",IF($P214&lt;&gt;"OK",NA(),IF(J214="Approved",I214-N214,0)))</f>
        <v/>
      </c>
      <c r="P214" s="8">
        <f>IF(COUNTA(A214:B214,D214:G214,J214:M214)=0,"",IF('Settings'!$B$7&lt;&gt;"OK","CHECK SETTINGS",IF(OR(A214="",COUNTIFS($A$2:$A$1001,A214)&lt;&gt;1,COUNTIFS('Employees'!$A$2:$A$101,B214,'Employees'!$I$2:$I$101,"OK")&lt;&gt;1,COUNTIFS('Settings'!$H$11:$H$13,D214)&lt;&gt;1),"CHECK ID / TYPE",IF(OR(NOT(ISNUMBER(E214)),NOT(ISNUMBER(F214)),NOT(ISNUMBER(G214))),"CHECK DATES / FRACTION",IF(OR(E214&lt;MAX('Settings'!$B$2,VLOOKUP(B214,'Employees'!$A$2:$H$101,3,FALSE)),F214&gt;'Settings'!$B$5,F214&lt;E214,NOT(OR(G214=1,AND(G214=0.5,E214=F214))),NOT(OR(J214="Pending",J214="Approved",J214="Denied",J214="Canceled"))),"CHECK DATES / FRACTION / STATUS",IF(AND(OR(J214="Approved",J214="Denied"),OR(K214="",NOT(ISNUMBER(L214)))),"ADD DECISION RECORD",IF(AND(OR(J214="Approved",J214="Pending"),COUNTIFS($B$2:$B$1001,B214,$E$2:$E$1001,"&lt;="&amp;F214,$F$2:$F$1001,"&gt;="&amp;E214,$J$2:$J$1001,"&lt;&gt;Denied",$J$2:$J$1001,"&lt;&gt;Canceled")&gt;1),"OVERLAPPING ACTIVE REQUESTS",IF(NETWORKDAYS(E214,F214,'Holidays'!$A$2:$A$51)=0,"NO WORKDAYS","OK"))))))))</f>
        <v/>
      </c>
    </row>
    <row r="215">
      <c r="A215" s="11" t="n"/>
      <c r="B215" s="11" t="n"/>
      <c r="C215" s="8">
        <f>IF($P215="","",IF($P215&lt;&gt;"OK",NA(),VLOOKUP(B215,'Employees'!$A$2:$I$101,2,FALSE)))</f>
        <v/>
      </c>
      <c r="D215" s="2" t="n"/>
      <c r="E215" s="4" t="n"/>
      <c r="F215" s="4" t="n"/>
      <c r="G215" s="12" t="n"/>
      <c r="H215" s="13">
        <f>IF($P215="","",IF($P215&lt;&gt;"OK",NA(),NETWORKDAYS(E215,F215,'Holidays'!$A$2:$A$51)*G215))</f>
        <v/>
      </c>
      <c r="I215" s="13">
        <f>IF($P215="","",IF($P215&lt;&gt;"OK",NA(),H215*'Settings'!$B$4*VLOOKUP(B215,'Employees'!$A$2:$I$101,5,FALSE)))</f>
        <v/>
      </c>
      <c r="J215" s="2" t="n"/>
      <c r="K215" s="2" t="n"/>
      <c r="L215" s="4" t="n"/>
      <c r="M215" s="2" t="n"/>
      <c r="N215" s="13">
        <f>IF($P215="","",IF($P215&lt;&gt;"OK",NA(),IF(J215="Approved",IF(E215&gt;'Settings'!$B$3,0,NETWORKDAYS(E215,MIN(F215,'Settings'!$B$3),'Holidays'!$A$2:$A$51)*G215*'Settings'!$B$4*VLOOKUP(B215,'Employees'!$A$2:$I$101,5,FALSE)),0)))</f>
        <v/>
      </c>
      <c r="O215" s="13">
        <f>IF($P215="","",IF($P215&lt;&gt;"OK",NA(),IF(J215="Approved",I215-N215,0)))</f>
        <v/>
      </c>
      <c r="P215" s="8">
        <f>IF(COUNTA(A215:B215,D215:G215,J215:M215)=0,"",IF('Settings'!$B$7&lt;&gt;"OK","CHECK SETTINGS",IF(OR(A215="",COUNTIFS($A$2:$A$1001,A215)&lt;&gt;1,COUNTIFS('Employees'!$A$2:$A$101,B215,'Employees'!$I$2:$I$101,"OK")&lt;&gt;1,COUNTIFS('Settings'!$H$11:$H$13,D215)&lt;&gt;1),"CHECK ID / TYPE",IF(OR(NOT(ISNUMBER(E215)),NOT(ISNUMBER(F215)),NOT(ISNUMBER(G215))),"CHECK DATES / FRACTION",IF(OR(E215&lt;MAX('Settings'!$B$2,VLOOKUP(B215,'Employees'!$A$2:$H$101,3,FALSE)),F215&gt;'Settings'!$B$5,F215&lt;E215,NOT(OR(G215=1,AND(G215=0.5,E215=F215))),NOT(OR(J215="Pending",J215="Approved",J215="Denied",J215="Canceled"))),"CHECK DATES / FRACTION / STATUS",IF(AND(OR(J215="Approved",J215="Denied"),OR(K215="",NOT(ISNUMBER(L215)))),"ADD DECISION RECORD",IF(AND(OR(J215="Approved",J215="Pending"),COUNTIFS($B$2:$B$1001,B215,$E$2:$E$1001,"&lt;="&amp;F215,$F$2:$F$1001,"&gt;="&amp;E215,$J$2:$J$1001,"&lt;&gt;Denied",$J$2:$J$1001,"&lt;&gt;Canceled")&gt;1),"OVERLAPPING ACTIVE REQUESTS",IF(NETWORKDAYS(E215,F215,'Holidays'!$A$2:$A$51)=0,"NO WORKDAYS","OK"))))))))</f>
        <v/>
      </c>
    </row>
    <row r="216">
      <c r="A216" s="11" t="n"/>
      <c r="B216" s="11" t="n"/>
      <c r="C216" s="8">
        <f>IF($P216="","",IF($P216&lt;&gt;"OK",NA(),VLOOKUP(B216,'Employees'!$A$2:$I$101,2,FALSE)))</f>
        <v/>
      </c>
      <c r="D216" s="2" t="n"/>
      <c r="E216" s="4" t="n"/>
      <c r="F216" s="4" t="n"/>
      <c r="G216" s="12" t="n"/>
      <c r="H216" s="13">
        <f>IF($P216="","",IF($P216&lt;&gt;"OK",NA(),NETWORKDAYS(E216,F216,'Holidays'!$A$2:$A$51)*G216))</f>
        <v/>
      </c>
      <c r="I216" s="13">
        <f>IF($P216="","",IF($P216&lt;&gt;"OK",NA(),H216*'Settings'!$B$4*VLOOKUP(B216,'Employees'!$A$2:$I$101,5,FALSE)))</f>
        <v/>
      </c>
      <c r="J216" s="2" t="n"/>
      <c r="K216" s="2" t="n"/>
      <c r="L216" s="4" t="n"/>
      <c r="M216" s="2" t="n"/>
      <c r="N216" s="13">
        <f>IF($P216="","",IF($P216&lt;&gt;"OK",NA(),IF(J216="Approved",IF(E216&gt;'Settings'!$B$3,0,NETWORKDAYS(E216,MIN(F216,'Settings'!$B$3),'Holidays'!$A$2:$A$51)*G216*'Settings'!$B$4*VLOOKUP(B216,'Employees'!$A$2:$I$101,5,FALSE)),0)))</f>
        <v/>
      </c>
      <c r="O216" s="13">
        <f>IF($P216="","",IF($P216&lt;&gt;"OK",NA(),IF(J216="Approved",I216-N216,0)))</f>
        <v/>
      </c>
      <c r="P216" s="8">
        <f>IF(COUNTA(A216:B216,D216:G216,J216:M216)=0,"",IF('Settings'!$B$7&lt;&gt;"OK","CHECK SETTINGS",IF(OR(A216="",COUNTIFS($A$2:$A$1001,A216)&lt;&gt;1,COUNTIFS('Employees'!$A$2:$A$101,B216,'Employees'!$I$2:$I$101,"OK")&lt;&gt;1,COUNTIFS('Settings'!$H$11:$H$13,D216)&lt;&gt;1),"CHECK ID / TYPE",IF(OR(NOT(ISNUMBER(E216)),NOT(ISNUMBER(F216)),NOT(ISNUMBER(G216))),"CHECK DATES / FRACTION",IF(OR(E216&lt;MAX('Settings'!$B$2,VLOOKUP(B216,'Employees'!$A$2:$H$101,3,FALSE)),F216&gt;'Settings'!$B$5,F216&lt;E216,NOT(OR(G216=1,AND(G216=0.5,E216=F216))),NOT(OR(J216="Pending",J216="Approved",J216="Denied",J216="Canceled"))),"CHECK DATES / FRACTION / STATUS",IF(AND(OR(J216="Approved",J216="Denied"),OR(K216="",NOT(ISNUMBER(L216)))),"ADD DECISION RECORD",IF(AND(OR(J216="Approved",J216="Pending"),COUNTIFS($B$2:$B$1001,B216,$E$2:$E$1001,"&lt;="&amp;F216,$F$2:$F$1001,"&gt;="&amp;E216,$J$2:$J$1001,"&lt;&gt;Denied",$J$2:$J$1001,"&lt;&gt;Canceled")&gt;1),"OVERLAPPING ACTIVE REQUESTS",IF(NETWORKDAYS(E216,F216,'Holidays'!$A$2:$A$51)=0,"NO WORKDAYS","OK"))))))))</f>
        <v/>
      </c>
    </row>
    <row r="217">
      <c r="A217" s="11" t="n"/>
      <c r="B217" s="11" t="n"/>
      <c r="C217" s="8">
        <f>IF($P217="","",IF($P217&lt;&gt;"OK",NA(),VLOOKUP(B217,'Employees'!$A$2:$I$101,2,FALSE)))</f>
        <v/>
      </c>
      <c r="D217" s="2" t="n"/>
      <c r="E217" s="4" t="n"/>
      <c r="F217" s="4" t="n"/>
      <c r="G217" s="12" t="n"/>
      <c r="H217" s="13">
        <f>IF($P217="","",IF($P217&lt;&gt;"OK",NA(),NETWORKDAYS(E217,F217,'Holidays'!$A$2:$A$51)*G217))</f>
        <v/>
      </c>
      <c r="I217" s="13">
        <f>IF($P217="","",IF($P217&lt;&gt;"OK",NA(),H217*'Settings'!$B$4*VLOOKUP(B217,'Employees'!$A$2:$I$101,5,FALSE)))</f>
        <v/>
      </c>
      <c r="J217" s="2" t="n"/>
      <c r="K217" s="2" t="n"/>
      <c r="L217" s="4" t="n"/>
      <c r="M217" s="2" t="n"/>
      <c r="N217" s="13">
        <f>IF($P217="","",IF($P217&lt;&gt;"OK",NA(),IF(J217="Approved",IF(E217&gt;'Settings'!$B$3,0,NETWORKDAYS(E217,MIN(F217,'Settings'!$B$3),'Holidays'!$A$2:$A$51)*G217*'Settings'!$B$4*VLOOKUP(B217,'Employees'!$A$2:$I$101,5,FALSE)),0)))</f>
        <v/>
      </c>
      <c r="O217" s="13">
        <f>IF($P217="","",IF($P217&lt;&gt;"OK",NA(),IF(J217="Approved",I217-N217,0)))</f>
        <v/>
      </c>
      <c r="P217" s="8">
        <f>IF(COUNTA(A217:B217,D217:G217,J217:M217)=0,"",IF('Settings'!$B$7&lt;&gt;"OK","CHECK SETTINGS",IF(OR(A217="",COUNTIFS($A$2:$A$1001,A217)&lt;&gt;1,COUNTIFS('Employees'!$A$2:$A$101,B217,'Employees'!$I$2:$I$101,"OK")&lt;&gt;1,COUNTIFS('Settings'!$H$11:$H$13,D217)&lt;&gt;1),"CHECK ID / TYPE",IF(OR(NOT(ISNUMBER(E217)),NOT(ISNUMBER(F217)),NOT(ISNUMBER(G217))),"CHECK DATES / FRACTION",IF(OR(E217&lt;MAX('Settings'!$B$2,VLOOKUP(B217,'Employees'!$A$2:$H$101,3,FALSE)),F217&gt;'Settings'!$B$5,F217&lt;E217,NOT(OR(G217=1,AND(G217=0.5,E217=F217))),NOT(OR(J217="Pending",J217="Approved",J217="Denied",J217="Canceled"))),"CHECK DATES / FRACTION / STATUS",IF(AND(OR(J217="Approved",J217="Denied"),OR(K217="",NOT(ISNUMBER(L217)))),"ADD DECISION RECORD",IF(AND(OR(J217="Approved",J217="Pending"),COUNTIFS($B$2:$B$1001,B217,$E$2:$E$1001,"&lt;="&amp;F217,$F$2:$F$1001,"&gt;="&amp;E217,$J$2:$J$1001,"&lt;&gt;Denied",$J$2:$J$1001,"&lt;&gt;Canceled")&gt;1),"OVERLAPPING ACTIVE REQUESTS",IF(NETWORKDAYS(E217,F217,'Holidays'!$A$2:$A$51)=0,"NO WORKDAYS","OK"))))))))</f>
        <v/>
      </c>
    </row>
    <row r="218">
      <c r="A218" s="11" t="n"/>
      <c r="B218" s="11" t="n"/>
      <c r="C218" s="8">
        <f>IF($P218="","",IF($P218&lt;&gt;"OK",NA(),VLOOKUP(B218,'Employees'!$A$2:$I$101,2,FALSE)))</f>
        <v/>
      </c>
      <c r="D218" s="2" t="n"/>
      <c r="E218" s="4" t="n"/>
      <c r="F218" s="4" t="n"/>
      <c r="G218" s="12" t="n"/>
      <c r="H218" s="13">
        <f>IF($P218="","",IF($P218&lt;&gt;"OK",NA(),NETWORKDAYS(E218,F218,'Holidays'!$A$2:$A$51)*G218))</f>
        <v/>
      </c>
      <c r="I218" s="13">
        <f>IF($P218="","",IF($P218&lt;&gt;"OK",NA(),H218*'Settings'!$B$4*VLOOKUP(B218,'Employees'!$A$2:$I$101,5,FALSE)))</f>
        <v/>
      </c>
      <c r="J218" s="2" t="n"/>
      <c r="K218" s="2" t="n"/>
      <c r="L218" s="4" t="n"/>
      <c r="M218" s="2" t="n"/>
      <c r="N218" s="13">
        <f>IF($P218="","",IF($P218&lt;&gt;"OK",NA(),IF(J218="Approved",IF(E218&gt;'Settings'!$B$3,0,NETWORKDAYS(E218,MIN(F218,'Settings'!$B$3),'Holidays'!$A$2:$A$51)*G218*'Settings'!$B$4*VLOOKUP(B218,'Employees'!$A$2:$I$101,5,FALSE)),0)))</f>
        <v/>
      </c>
      <c r="O218" s="13">
        <f>IF($P218="","",IF($P218&lt;&gt;"OK",NA(),IF(J218="Approved",I218-N218,0)))</f>
        <v/>
      </c>
      <c r="P218" s="8">
        <f>IF(COUNTA(A218:B218,D218:G218,J218:M218)=0,"",IF('Settings'!$B$7&lt;&gt;"OK","CHECK SETTINGS",IF(OR(A218="",COUNTIFS($A$2:$A$1001,A218)&lt;&gt;1,COUNTIFS('Employees'!$A$2:$A$101,B218,'Employees'!$I$2:$I$101,"OK")&lt;&gt;1,COUNTIFS('Settings'!$H$11:$H$13,D218)&lt;&gt;1),"CHECK ID / TYPE",IF(OR(NOT(ISNUMBER(E218)),NOT(ISNUMBER(F218)),NOT(ISNUMBER(G218))),"CHECK DATES / FRACTION",IF(OR(E218&lt;MAX('Settings'!$B$2,VLOOKUP(B218,'Employees'!$A$2:$H$101,3,FALSE)),F218&gt;'Settings'!$B$5,F218&lt;E218,NOT(OR(G218=1,AND(G218=0.5,E218=F218))),NOT(OR(J218="Pending",J218="Approved",J218="Denied",J218="Canceled"))),"CHECK DATES / FRACTION / STATUS",IF(AND(OR(J218="Approved",J218="Denied"),OR(K218="",NOT(ISNUMBER(L218)))),"ADD DECISION RECORD",IF(AND(OR(J218="Approved",J218="Pending"),COUNTIFS($B$2:$B$1001,B218,$E$2:$E$1001,"&lt;="&amp;F218,$F$2:$F$1001,"&gt;="&amp;E218,$J$2:$J$1001,"&lt;&gt;Denied",$J$2:$J$1001,"&lt;&gt;Canceled")&gt;1),"OVERLAPPING ACTIVE REQUESTS",IF(NETWORKDAYS(E218,F218,'Holidays'!$A$2:$A$51)=0,"NO WORKDAYS","OK"))))))))</f>
        <v/>
      </c>
    </row>
    <row r="219">
      <c r="A219" s="11" t="n"/>
      <c r="B219" s="11" t="n"/>
      <c r="C219" s="8">
        <f>IF($P219="","",IF($P219&lt;&gt;"OK",NA(),VLOOKUP(B219,'Employees'!$A$2:$I$101,2,FALSE)))</f>
        <v/>
      </c>
      <c r="D219" s="2" t="n"/>
      <c r="E219" s="4" t="n"/>
      <c r="F219" s="4" t="n"/>
      <c r="G219" s="12" t="n"/>
      <c r="H219" s="13">
        <f>IF($P219="","",IF($P219&lt;&gt;"OK",NA(),NETWORKDAYS(E219,F219,'Holidays'!$A$2:$A$51)*G219))</f>
        <v/>
      </c>
      <c r="I219" s="13">
        <f>IF($P219="","",IF($P219&lt;&gt;"OK",NA(),H219*'Settings'!$B$4*VLOOKUP(B219,'Employees'!$A$2:$I$101,5,FALSE)))</f>
        <v/>
      </c>
      <c r="J219" s="2" t="n"/>
      <c r="K219" s="2" t="n"/>
      <c r="L219" s="4" t="n"/>
      <c r="M219" s="2" t="n"/>
      <c r="N219" s="13">
        <f>IF($P219="","",IF($P219&lt;&gt;"OK",NA(),IF(J219="Approved",IF(E219&gt;'Settings'!$B$3,0,NETWORKDAYS(E219,MIN(F219,'Settings'!$B$3),'Holidays'!$A$2:$A$51)*G219*'Settings'!$B$4*VLOOKUP(B219,'Employees'!$A$2:$I$101,5,FALSE)),0)))</f>
        <v/>
      </c>
      <c r="O219" s="13">
        <f>IF($P219="","",IF($P219&lt;&gt;"OK",NA(),IF(J219="Approved",I219-N219,0)))</f>
        <v/>
      </c>
      <c r="P219" s="8">
        <f>IF(COUNTA(A219:B219,D219:G219,J219:M219)=0,"",IF('Settings'!$B$7&lt;&gt;"OK","CHECK SETTINGS",IF(OR(A219="",COUNTIFS($A$2:$A$1001,A219)&lt;&gt;1,COUNTIFS('Employees'!$A$2:$A$101,B219,'Employees'!$I$2:$I$101,"OK")&lt;&gt;1,COUNTIFS('Settings'!$H$11:$H$13,D219)&lt;&gt;1),"CHECK ID / TYPE",IF(OR(NOT(ISNUMBER(E219)),NOT(ISNUMBER(F219)),NOT(ISNUMBER(G219))),"CHECK DATES / FRACTION",IF(OR(E219&lt;MAX('Settings'!$B$2,VLOOKUP(B219,'Employees'!$A$2:$H$101,3,FALSE)),F219&gt;'Settings'!$B$5,F219&lt;E219,NOT(OR(G219=1,AND(G219=0.5,E219=F219))),NOT(OR(J219="Pending",J219="Approved",J219="Denied",J219="Canceled"))),"CHECK DATES / FRACTION / STATUS",IF(AND(OR(J219="Approved",J219="Denied"),OR(K219="",NOT(ISNUMBER(L219)))),"ADD DECISION RECORD",IF(AND(OR(J219="Approved",J219="Pending"),COUNTIFS($B$2:$B$1001,B219,$E$2:$E$1001,"&lt;="&amp;F219,$F$2:$F$1001,"&gt;="&amp;E219,$J$2:$J$1001,"&lt;&gt;Denied",$J$2:$J$1001,"&lt;&gt;Canceled")&gt;1),"OVERLAPPING ACTIVE REQUESTS",IF(NETWORKDAYS(E219,F219,'Holidays'!$A$2:$A$51)=0,"NO WORKDAYS","OK"))))))))</f>
        <v/>
      </c>
    </row>
    <row r="220">
      <c r="A220" s="11" t="n"/>
      <c r="B220" s="11" t="n"/>
      <c r="C220" s="8">
        <f>IF($P220="","",IF($P220&lt;&gt;"OK",NA(),VLOOKUP(B220,'Employees'!$A$2:$I$101,2,FALSE)))</f>
        <v/>
      </c>
      <c r="D220" s="2" t="n"/>
      <c r="E220" s="4" t="n"/>
      <c r="F220" s="4" t="n"/>
      <c r="G220" s="12" t="n"/>
      <c r="H220" s="13">
        <f>IF($P220="","",IF($P220&lt;&gt;"OK",NA(),NETWORKDAYS(E220,F220,'Holidays'!$A$2:$A$51)*G220))</f>
        <v/>
      </c>
      <c r="I220" s="13">
        <f>IF($P220="","",IF($P220&lt;&gt;"OK",NA(),H220*'Settings'!$B$4*VLOOKUP(B220,'Employees'!$A$2:$I$101,5,FALSE)))</f>
        <v/>
      </c>
      <c r="J220" s="2" t="n"/>
      <c r="K220" s="2" t="n"/>
      <c r="L220" s="4" t="n"/>
      <c r="M220" s="2" t="n"/>
      <c r="N220" s="13">
        <f>IF($P220="","",IF($P220&lt;&gt;"OK",NA(),IF(J220="Approved",IF(E220&gt;'Settings'!$B$3,0,NETWORKDAYS(E220,MIN(F220,'Settings'!$B$3),'Holidays'!$A$2:$A$51)*G220*'Settings'!$B$4*VLOOKUP(B220,'Employees'!$A$2:$I$101,5,FALSE)),0)))</f>
        <v/>
      </c>
      <c r="O220" s="13">
        <f>IF($P220="","",IF($P220&lt;&gt;"OK",NA(),IF(J220="Approved",I220-N220,0)))</f>
        <v/>
      </c>
      <c r="P220" s="8">
        <f>IF(COUNTA(A220:B220,D220:G220,J220:M220)=0,"",IF('Settings'!$B$7&lt;&gt;"OK","CHECK SETTINGS",IF(OR(A220="",COUNTIFS($A$2:$A$1001,A220)&lt;&gt;1,COUNTIFS('Employees'!$A$2:$A$101,B220,'Employees'!$I$2:$I$101,"OK")&lt;&gt;1,COUNTIFS('Settings'!$H$11:$H$13,D220)&lt;&gt;1),"CHECK ID / TYPE",IF(OR(NOT(ISNUMBER(E220)),NOT(ISNUMBER(F220)),NOT(ISNUMBER(G220))),"CHECK DATES / FRACTION",IF(OR(E220&lt;MAX('Settings'!$B$2,VLOOKUP(B220,'Employees'!$A$2:$H$101,3,FALSE)),F220&gt;'Settings'!$B$5,F220&lt;E220,NOT(OR(G220=1,AND(G220=0.5,E220=F220))),NOT(OR(J220="Pending",J220="Approved",J220="Denied",J220="Canceled"))),"CHECK DATES / FRACTION / STATUS",IF(AND(OR(J220="Approved",J220="Denied"),OR(K220="",NOT(ISNUMBER(L220)))),"ADD DECISION RECORD",IF(AND(OR(J220="Approved",J220="Pending"),COUNTIFS($B$2:$B$1001,B220,$E$2:$E$1001,"&lt;="&amp;F220,$F$2:$F$1001,"&gt;="&amp;E220,$J$2:$J$1001,"&lt;&gt;Denied",$J$2:$J$1001,"&lt;&gt;Canceled")&gt;1),"OVERLAPPING ACTIVE REQUESTS",IF(NETWORKDAYS(E220,F220,'Holidays'!$A$2:$A$51)=0,"NO WORKDAYS","OK"))))))))</f>
        <v/>
      </c>
    </row>
    <row r="221">
      <c r="A221" s="11" t="n"/>
      <c r="B221" s="11" t="n"/>
      <c r="C221" s="8">
        <f>IF($P221="","",IF($P221&lt;&gt;"OK",NA(),VLOOKUP(B221,'Employees'!$A$2:$I$101,2,FALSE)))</f>
        <v/>
      </c>
      <c r="D221" s="2" t="n"/>
      <c r="E221" s="4" t="n"/>
      <c r="F221" s="4" t="n"/>
      <c r="G221" s="12" t="n"/>
      <c r="H221" s="13">
        <f>IF($P221="","",IF($P221&lt;&gt;"OK",NA(),NETWORKDAYS(E221,F221,'Holidays'!$A$2:$A$51)*G221))</f>
        <v/>
      </c>
      <c r="I221" s="13">
        <f>IF($P221="","",IF($P221&lt;&gt;"OK",NA(),H221*'Settings'!$B$4*VLOOKUP(B221,'Employees'!$A$2:$I$101,5,FALSE)))</f>
        <v/>
      </c>
      <c r="J221" s="2" t="n"/>
      <c r="K221" s="2" t="n"/>
      <c r="L221" s="4" t="n"/>
      <c r="M221" s="2" t="n"/>
      <c r="N221" s="13">
        <f>IF($P221="","",IF($P221&lt;&gt;"OK",NA(),IF(J221="Approved",IF(E221&gt;'Settings'!$B$3,0,NETWORKDAYS(E221,MIN(F221,'Settings'!$B$3),'Holidays'!$A$2:$A$51)*G221*'Settings'!$B$4*VLOOKUP(B221,'Employees'!$A$2:$I$101,5,FALSE)),0)))</f>
        <v/>
      </c>
      <c r="O221" s="13">
        <f>IF($P221="","",IF($P221&lt;&gt;"OK",NA(),IF(J221="Approved",I221-N221,0)))</f>
        <v/>
      </c>
      <c r="P221" s="8">
        <f>IF(COUNTA(A221:B221,D221:G221,J221:M221)=0,"",IF('Settings'!$B$7&lt;&gt;"OK","CHECK SETTINGS",IF(OR(A221="",COUNTIFS($A$2:$A$1001,A221)&lt;&gt;1,COUNTIFS('Employees'!$A$2:$A$101,B221,'Employees'!$I$2:$I$101,"OK")&lt;&gt;1,COUNTIFS('Settings'!$H$11:$H$13,D221)&lt;&gt;1),"CHECK ID / TYPE",IF(OR(NOT(ISNUMBER(E221)),NOT(ISNUMBER(F221)),NOT(ISNUMBER(G221))),"CHECK DATES / FRACTION",IF(OR(E221&lt;MAX('Settings'!$B$2,VLOOKUP(B221,'Employees'!$A$2:$H$101,3,FALSE)),F221&gt;'Settings'!$B$5,F221&lt;E221,NOT(OR(G221=1,AND(G221=0.5,E221=F221))),NOT(OR(J221="Pending",J221="Approved",J221="Denied",J221="Canceled"))),"CHECK DATES / FRACTION / STATUS",IF(AND(OR(J221="Approved",J221="Denied"),OR(K221="",NOT(ISNUMBER(L221)))),"ADD DECISION RECORD",IF(AND(OR(J221="Approved",J221="Pending"),COUNTIFS($B$2:$B$1001,B221,$E$2:$E$1001,"&lt;="&amp;F221,$F$2:$F$1001,"&gt;="&amp;E221,$J$2:$J$1001,"&lt;&gt;Denied",$J$2:$J$1001,"&lt;&gt;Canceled")&gt;1),"OVERLAPPING ACTIVE REQUESTS",IF(NETWORKDAYS(E221,F221,'Holidays'!$A$2:$A$51)=0,"NO WORKDAYS","OK"))))))))</f>
        <v/>
      </c>
    </row>
    <row r="222">
      <c r="A222" s="11" t="n"/>
      <c r="B222" s="11" t="n"/>
      <c r="C222" s="8">
        <f>IF($P222="","",IF($P222&lt;&gt;"OK",NA(),VLOOKUP(B222,'Employees'!$A$2:$I$101,2,FALSE)))</f>
        <v/>
      </c>
      <c r="D222" s="2" t="n"/>
      <c r="E222" s="4" t="n"/>
      <c r="F222" s="4" t="n"/>
      <c r="G222" s="12" t="n"/>
      <c r="H222" s="13">
        <f>IF($P222="","",IF($P222&lt;&gt;"OK",NA(),NETWORKDAYS(E222,F222,'Holidays'!$A$2:$A$51)*G222))</f>
        <v/>
      </c>
      <c r="I222" s="13">
        <f>IF($P222="","",IF($P222&lt;&gt;"OK",NA(),H222*'Settings'!$B$4*VLOOKUP(B222,'Employees'!$A$2:$I$101,5,FALSE)))</f>
        <v/>
      </c>
      <c r="J222" s="2" t="n"/>
      <c r="K222" s="2" t="n"/>
      <c r="L222" s="4" t="n"/>
      <c r="M222" s="2" t="n"/>
      <c r="N222" s="13">
        <f>IF($P222="","",IF($P222&lt;&gt;"OK",NA(),IF(J222="Approved",IF(E222&gt;'Settings'!$B$3,0,NETWORKDAYS(E222,MIN(F222,'Settings'!$B$3),'Holidays'!$A$2:$A$51)*G222*'Settings'!$B$4*VLOOKUP(B222,'Employees'!$A$2:$I$101,5,FALSE)),0)))</f>
        <v/>
      </c>
      <c r="O222" s="13">
        <f>IF($P222="","",IF($P222&lt;&gt;"OK",NA(),IF(J222="Approved",I222-N222,0)))</f>
        <v/>
      </c>
      <c r="P222" s="8">
        <f>IF(COUNTA(A222:B222,D222:G222,J222:M222)=0,"",IF('Settings'!$B$7&lt;&gt;"OK","CHECK SETTINGS",IF(OR(A222="",COUNTIFS($A$2:$A$1001,A222)&lt;&gt;1,COUNTIFS('Employees'!$A$2:$A$101,B222,'Employees'!$I$2:$I$101,"OK")&lt;&gt;1,COUNTIFS('Settings'!$H$11:$H$13,D222)&lt;&gt;1),"CHECK ID / TYPE",IF(OR(NOT(ISNUMBER(E222)),NOT(ISNUMBER(F222)),NOT(ISNUMBER(G222))),"CHECK DATES / FRACTION",IF(OR(E222&lt;MAX('Settings'!$B$2,VLOOKUP(B222,'Employees'!$A$2:$H$101,3,FALSE)),F222&gt;'Settings'!$B$5,F222&lt;E222,NOT(OR(G222=1,AND(G222=0.5,E222=F222))),NOT(OR(J222="Pending",J222="Approved",J222="Denied",J222="Canceled"))),"CHECK DATES / FRACTION / STATUS",IF(AND(OR(J222="Approved",J222="Denied"),OR(K222="",NOT(ISNUMBER(L222)))),"ADD DECISION RECORD",IF(AND(OR(J222="Approved",J222="Pending"),COUNTIFS($B$2:$B$1001,B222,$E$2:$E$1001,"&lt;="&amp;F222,$F$2:$F$1001,"&gt;="&amp;E222,$J$2:$J$1001,"&lt;&gt;Denied",$J$2:$J$1001,"&lt;&gt;Canceled")&gt;1),"OVERLAPPING ACTIVE REQUESTS",IF(NETWORKDAYS(E222,F222,'Holidays'!$A$2:$A$51)=0,"NO WORKDAYS","OK"))))))))</f>
        <v/>
      </c>
    </row>
    <row r="223">
      <c r="A223" s="11" t="n"/>
      <c r="B223" s="11" t="n"/>
      <c r="C223" s="8">
        <f>IF($P223="","",IF($P223&lt;&gt;"OK",NA(),VLOOKUP(B223,'Employees'!$A$2:$I$101,2,FALSE)))</f>
        <v/>
      </c>
      <c r="D223" s="2" t="n"/>
      <c r="E223" s="4" t="n"/>
      <c r="F223" s="4" t="n"/>
      <c r="G223" s="12" t="n"/>
      <c r="H223" s="13">
        <f>IF($P223="","",IF($P223&lt;&gt;"OK",NA(),NETWORKDAYS(E223,F223,'Holidays'!$A$2:$A$51)*G223))</f>
        <v/>
      </c>
      <c r="I223" s="13">
        <f>IF($P223="","",IF($P223&lt;&gt;"OK",NA(),H223*'Settings'!$B$4*VLOOKUP(B223,'Employees'!$A$2:$I$101,5,FALSE)))</f>
        <v/>
      </c>
      <c r="J223" s="2" t="n"/>
      <c r="K223" s="2" t="n"/>
      <c r="L223" s="4" t="n"/>
      <c r="M223" s="2" t="n"/>
      <c r="N223" s="13">
        <f>IF($P223="","",IF($P223&lt;&gt;"OK",NA(),IF(J223="Approved",IF(E223&gt;'Settings'!$B$3,0,NETWORKDAYS(E223,MIN(F223,'Settings'!$B$3),'Holidays'!$A$2:$A$51)*G223*'Settings'!$B$4*VLOOKUP(B223,'Employees'!$A$2:$I$101,5,FALSE)),0)))</f>
        <v/>
      </c>
      <c r="O223" s="13">
        <f>IF($P223="","",IF($P223&lt;&gt;"OK",NA(),IF(J223="Approved",I223-N223,0)))</f>
        <v/>
      </c>
      <c r="P223" s="8">
        <f>IF(COUNTA(A223:B223,D223:G223,J223:M223)=0,"",IF('Settings'!$B$7&lt;&gt;"OK","CHECK SETTINGS",IF(OR(A223="",COUNTIFS($A$2:$A$1001,A223)&lt;&gt;1,COUNTIFS('Employees'!$A$2:$A$101,B223,'Employees'!$I$2:$I$101,"OK")&lt;&gt;1,COUNTIFS('Settings'!$H$11:$H$13,D223)&lt;&gt;1),"CHECK ID / TYPE",IF(OR(NOT(ISNUMBER(E223)),NOT(ISNUMBER(F223)),NOT(ISNUMBER(G223))),"CHECK DATES / FRACTION",IF(OR(E223&lt;MAX('Settings'!$B$2,VLOOKUP(B223,'Employees'!$A$2:$H$101,3,FALSE)),F223&gt;'Settings'!$B$5,F223&lt;E223,NOT(OR(G223=1,AND(G223=0.5,E223=F223))),NOT(OR(J223="Pending",J223="Approved",J223="Denied",J223="Canceled"))),"CHECK DATES / FRACTION / STATUS",IF(AND(OR(J223="Approved",J223="Denied"),OR(K223="",NOT(ISNUMBER(L223)))),"ADD DECISION RECORD",IF(AND(OR(J223="Approved",J223="Pending"),COUNTIFS($B$2:$B$1001,B223,$E$2:$E$1001,"&lt;="&amp;F223,$F$2:$F$1001,"&gt;="&amp;E223,$J$2:$J$1001,"&lt;&gt;Denied",$J$2:$J$1001,"&lt;&gt;Canceled")&gt;1),"OVERLAPPING ACTIVE REQUESTS",IF(NETWORKDAYS(E223,F223,'Holidays'!$A$2:$A$51)=0,"NO WORKDAYS","OK"))))))))</f>
        <v/>
      </c>
    </row>
    <row r="224">
      <c r="A224" s="11" t="n"/>
      <c r="B224" s="11" t="n"/>
      <c r="C224" s="8">
        <f>IF($P224="","",IF($P224&lt;&gt;"OK",NA(),VLOOKUP(B224,'Employees'!$A$2:$I$101,2,FALSE)))</f>
        <v/>
      </c>
      <c r="D224" s="2" t="n"/>
      <c r="E224" s="4" t="n"/>
      <c r="F224" s="4" t="n"/>
      <c r="G224" s="12" t="n"/>
      <c r="H224" s="13">
        <f>IF($P224="","",IF($P224&lt;&gt;"OK",NA(),NETWORKDAYS(E224,F224,'Holidays'!$A$2:$A$51)*G224))</f>
        <v/>
      </c>
      <c r="I224" s="13">
        <f>IF($P224="","",IF($P224&lt;&gt;"OK",NA(),H224*'Settings'!$B$4*VLOOKUP(B224,'Employees'!$A$2:$I$101,5,FALSE)))</f>
        <v/>
      </c>
      <c r="J224" s="2" t="n"/>
      <c r="K224" s="2" t="n"/>
      <c r="L224" s="4" t="n"/>
      <c r="M224" s="2" t="n"/>
      <c r="N224" s="13">
        <f>IF($P224="","",IF($P224&lt;&gt;"OK",NA(),IF(J224="Approved",IF(E224&gt;'Settings'!$B$3,0,NETWORKDAYS(E224,MIN(F224,'Settings'!$B$3),'Holidays'!$A$2:$A$51)*G224*'Settings'!$B$4*VLOOKUP(B224,'Employees'!$A$2:$I$101,5,FALSE)),0)))</f>
        <v/>
      </c>
      <c r="O224" s="13">
        <f>IF($P224="","",IF($P224&lt;&gt;"OK",NA(),IF(J224="Approved",I224-N224,0)))</f>
        <v/>
      </c>
      <c r="P224" s="8">
        <f>IF(COUNTA(A224:B224,D224:G224,J224:M224)=0,"",IF('Settings'!$B$7&lt;&gt;"OK","CHECK SETTINGS",IF(OR(A224="",COUNTIFS($A$2:$A$1001,A224)&lt;&gt;1,COUNTIFS('Employees'!$A$2:$A$101,B224,'Employees'!$I$2:$I$101,"OK")&lt;&gt;1,COUNTIFS('Settings'!$H$11:$H$13,D224)&lt;&gt;1),"CHECK ID / TYPE",IF(OR(NOT(ISNUMBER(E224)),NOT(ISNUMBER(F224)),NOT(ISNUMBER(G224))),"CHECK DATES / FRACTION",IF(OR(E224&lt;MAX('Settings'!$B$2,VLOOKUP(B224,'Employees'!$A$2:$H$101,3,FALSE)),F224&gt;'Settings'!$B$5,F224&lt;E224,NOT(OR(G224=1,AND(G224=0.5,E224=F224))),NOT(OR(J224="Pending",J224="Approved",J224="Denied",J224="Canceled"))),"CHECK DATES / FRACTION / STATUS",IF(AND(OR(J224="Approved",J224="Denied"),OR(K224="",NOT(ISNUMBER(L224)))),"ADD DECISION RECORD",IF(AND(OR(J224="Approved",J224="Pending"),COUNTIFS($B$2:$B$1001,B224,$E$2:$E$1001,"&lt;="&amp;F224,$F$2:$F$1001,"&gt;="&amp;E224,$J$2:$J$1001,"&lt;&gt;Denied",$J$2:$J$1001,"&lt;&gt;Canceled")&gt;1),"OVERLAPPING ACTIVE REQUESTS",IF(NETWORKDAYS(E224,F224,'Holidays'!$A$2:$A$51)=0,"NO WORKDAYS","OK"))))))))</f>
        <v/>
      </c>
    </row>
    <row r="225">
      <c r="A225" s="11" t="n"/>
      <c r="B225" s="11" t="n"/>
      <c r="C225" s="8">
        <f>IF($P225="","",IF($P225&lt;&gt;"OK",NA(),VLOOKUP(B225,'Employees'!$A$2:$I$101,2,FALSE)))</f>
        <v/>
      </c>
      <c r="D225" s="2" t="n"/>
      <c r="E225" s="4" t="n"/>
      <c r="F225" s="4" t="n"/>
      <c r="G225" s="12" t="n"/>
      <c r="H225" s="13">
        <f>IF($P225="","",IF($P225&lt;&gt;"OK",NA(),NETWORKDAYS(E225,F225,'Holidays'!$A$2:$A$51)*G225))</f>
        <v/>
      </c>
      <c r="I225" s="13">
        <f>IF($P225="","",IF($P225&lt;&gt;"OK",NA(),H225*'Settings'!$B$4*VLOOKUP(B225,'Employees'!$A$2:$I$101,5,FALSE)))</f>
        <v/>
      </c>
      <c r="J225" s="2" t="n"/>
      <c r="K225" s="2" t="n"/>
      <c r="L225" s="4" t="n"/>
      <c r="M225" s="2" t="n"/>
      <c r="N225" s="13">
        <f>IF($P225="","",IF($P225&lt;&gt;"OK",NA(),IF(J225="Approved",IF(E225&gt;'Settings'!$B$3,0,NETWORKDAYS(E225,MIN(F225,'Settings'!$B$3),'Holidays'!$A$2:$A$51)*G225*'Settings'!$B$4*VLOOKUP(B225,'Employees'!$A$2:$I$101,5,FALSE)),0)))</f>
        <v/>
      </c>
      <c r="O225" s="13">
        <f>IF($P225="","",IF($P225&lt;&gt;"OK",NA(),IF(J225="Approved",I225-N225,0)))</f>
        <v/>
      </c>
      <c r="P225" s="8">
        <f>IF(COUNTA(A225:B225,D225:G225,J225:M225)=0,"",IF('Settings'!$B$7&lt;&gt;"OK","CHECK SETTINGS",IF(OR(A225="",COUNTIFS($A$2:$A$1001,A225)&lt;&gt;1,COUNTIFS('Employees'!$A$2:$A$101,B225,'Employees'!$I$2:$I$101,"OK")&lt;&gt;1,COUNTIFS('Settings'!$H$11:$H$13,D225)&lt;&gt;1),"CHECK ID / TYPE",IF(OR(NOT(ISNUMBER(E225)),NOT(ISNUMBER(F225)),NOT(ISNUMBER(G225))),"CHECK DATES / FRACTION",IF(OR(E225&lt;MAX('Settings'!$B$2,VLOOKUP(B225,'Employees'!$A$2:$H$101,3,FALSE)),F225&gt;'Settings'!$B$5,F225&lt;E225,NOT(OR(G225=1,AND(G225=0.5,E225=F225))),NOT(OR(J225="Pending",J225="Approved",J225="Denied",J225="Canceled"))),"CHECK DATES / FRACTION / STATUS",IF(AND(OR(J225="Approved",J225="Denied"),OR(K225="",NOT(ISNUMBER(L225)))),"ADD DECISION RECORD",IF(AND(OR(J225="Approved",J225="Pending"),COUNTIFS($B$2:$B$1001,B225,$E$2:$E$1001,"&lt;="&amp;F225,$F$2:$F$1001,"&gt;="&amp;E225,$J$2:$J$1001,"&lt;&gt;Denied",$J$2:$J$1001,"&lt;&gt;Canceled")&gt;1),"OVERLAPPING ACTIVE REQUESTS",IF(NETWORKDAYS(E225,F225,'Holidays'!$A$2:$A$51)=0,"NO WORKDAYS","OK"))))))))</f>
        <v/>
      </c>
    </row>
    <row r="226">
      <c r="A226" s="11" t="n"/>
      <c r="B226" s="11" t="n"/>
      <c r="C226" s="8">
        <f>IF($P226="","",IF($P226&lt;&gt;"OK",NA(),VLOOKUP(B226,'Employees'!$A$2:$I$101,2,FALSE)))</f>
        <v/>
      </c>
      <c r="D226" s="2" t="n"/>
      <c r="E226" s="4" t="n"/>
      <c r="F226" s="4" t="n"/>
      <c r="G226" s="12" t="n"/>
      <c r="H226" s="13">
        <f>IF($P226="","",IF($P226&lt;&gt;"OK",NA(),NETWORKDAYS(E226,F226,'Holidays'!$A$2:$A$51)*G226))</f>
        <v/>
      </c>
      <c r="I226" s="13">
        <f>IF($P226="","",IF($P226&lt;&gt;"OK",NA(),H226*'Settings'!$B$4*VLOOKUP(B226,'Employees'!$A$2:$I$101,5,FALSE)))</f>
        <v/>
      </c>
      <c r="J226" s="2" t="n"/>
      <c r="K226" s="2" t="n"/>
      <c r="L226" s="4" t="n"/>
      <c r="M226" s="2" t="n"/>
      <c r="N226" s="13">
        <f>IF($P226="","",IF($P226&lt;&gt;"OK",NA(),IF(J226="Approved",IF(E226&gt;'Settings'!$B$3,0,NETWORKDAYS(E226,MIN(F226,'Settings'!$B$3),'Holidays'!$A$2:$A$51)*G226*'Settings'!$B$4*VLOOKUP(B226,'Employees'!$A$2:$I$101,5,FALSE)),0)))</f>
        <v/>
      </c>
      <c r="O226" s="13">
        <f>IF($P226="","",IF($P226&lt;&gt;"OK",NA(),IF(J226="Approved",I226-N226,0)))</f>
        <v/>
      </c>
      <c r="P226" s="8">
        <f>IF(COUNTA(A226:B226,D226:G226,J226:M226)=0,"",IF('Settings'!$B$7&lt;&gt;"OK","CHECK SETTINGS",IF(OR(A226="",COUNTIFS($A$2:$A$1001,A226)&lt;&gt;1,COUNTIFS('Employees'!$A$2:$A$101,B226,'Employees'!$I$2:$I$101,"OK")&lt;&gt;1,COUNTIFS('Settings'!$H$11:$H$13,D226)&lt;&gt;1),"CHECK ID / TYPE",IF(OR(NOT(ISNUMBER(E226)),NOT(ISNUMBER(F226)),NOT(ISNUMBER(G226))),"CHECK DATES / FRACTION",IF(OR(E226&lt;MAX('Settings'!$B$2,VLOOKUP(B226,'Employees'!$A$2:$H$101,3,FALSE)),F226&gt;'Settings'!$B$5,F226&lt;E226,NOT(OR(G226=1,AND(G226=0.5,E226=F226))),NOT(OR(J226="Pending",J226="Approved",J226="Denied",J226="Canceled"))),"CHECK DATES / FRACTION / STATUS",IF(AND(OR(J226="Approved",J226="Denied"),OR(K226="",NOT(ISNUMBER(L226)))),"ADD DECISION RECORD",IF(AND(OR(J226="Approved",J226="Pending"),COUNTIFS($B$2:$B$1001,B226,$E$2:$E$1001,"&lt;="&amp;F226,$F$2:$F$1001,"&gt;="&amp;E226,$J$2:$J$1001,"&lt;&gt;Denied",$J$2:$J$1001,"&lt;&gt;Canceled")&gt;1),"OVERLAPPING ACTIVE REQUESTS",IF(NETWORKDAYS(E226,F226,'Holidays'!$A$2:$A$51)=0,"NO WORKDAYS","OK"))))))))</f>
        <v/>
      </c>
    </row>
    <row r="227">
      <c r="A227" s="11" t="n"/>
      <c r="B227" s="11" t="n"/>
      <c r="C227" s="8">
        <f>IF($P227="","",IF($P227&lt;&gt;"OK",NA(),VLOOKUP(B227,'Employees'!$A$2:$I$101,2,FALSE)))</f>
        <v/>
      </c>
      <c r="D227" s="2" t="n"/>
      <c r="E227" s="4" t="n"/>
      <c r="F227" s="4" t="n"/>
      <c r="G227" s="12" t="n"/>
      <c r="H227" s="13">
        <f>IF($P227="","",IF($P227&lt;&gt;"OK",NA(),NETWORKDAYS(E227,F227,'Holidays'!$A$2:$A$51)*G227))</f>
        <v/>
      </c>
      <c r="I227" s="13">
        <f>IF($P227="","",IF($P227&lt;&gt;"OK",NA(),H227*'Settings'!$B$4*VLOOKUP(B227,'Employees'!$A$2:$I$101,5,FALSE)))</f>
        <v/>
      </c>
      <c r="J227" s="2" t="n"/>
      <c r="K227" s="2" t="n"/>
      <c r="L227" s="4" t="n"/>
      <c r="M227" s="2" t="n"/>
      <c r="N227" s="13">
        <f>IF($P227="","",IF($P227&lt;&gt;"OK",NA(),IF(J227="Approved",IF(E227&gt;'Settings'!$B$3,0,NETWORKDAYS(E227,MIN(F227,'Settings'!$B$3),'Holidays'!$A$2:$A$51)*G227*'Settings'!$B$4*VLOOKUP(B227,'Employees'!$A$2:$I$101,5,FALSE)),0)))</f>
        <v/>
      </c>
      <c r="O227" s="13">
        <f>IF($P227="","",IF($P227&lt;&gt;"OK",NA(),IF(J227="Approved",I227-N227,0)))</f>
        <v/>
      </c>
      <c r="P227" s="8">
        <f>IF(COUNTA(A227:B227,D227:G227,J227:M227)=0,"",IF('Settings'!$B$7&lt;&gt;"OK","CHECK SETTINGS",IF(OR(A227="",COUNTIFS($A$2:$A$1001,A227)&lt;&gt;1,COUNTIFS('Employees'!$A$2:$A$101,B227,'Employees'!$I$2:$I$101,"OK")&lt;&gt;1,COUNTIFS('Settings'!$H$11:$H$13,D227)&lt;&gt;1),"CHECK ID / TYPE",IF(OR(NOT(ISNUMBER(E227)),NOT(ISNUMBER(F227)),NOT(ISNUMBER(G227))),"CHECK DATES / FRACTION",IF(OR(E227&lt;MAX('Settings'!$B$2,VLOOKUP(B227,'Employees'!$A$2:$H$101,3,FALSE)),F227&gt;'Settings'!$B$5,F227&lt;E227,NOT(OR(G227=1,AND(G227=0.5,E227=F227))),NOT(OR(J227="Pending",J227="Approved",J227="Denied",J227="Canceled"))),"CHECK DATES / FRACTION / STATUS",IF(AND(OR(J227="Approved",J227="Denied"),OR(K227="",NOT(ISNUMBER(L227)))),"ADD DECISION RECORD",IF(AND(OR(J227="Approved",J227="Pending"),COUNTIFS($B$2:$B$1001,B227,$E$2:$E$1001,"&lt;="&amp;F227,$F$2:$F$1001,"&gt;="&amp;E227,$J$2:$J$1001,"&lt;&gt;Denied",$J$2:$J$1001,"&lt;&gt;Canceled")&gt;1),"OVERLAPPING ACTIVE REQUESTS",IF(NETWORKDAYS(E227,F227,'Holidays'!$A$2:$A$51)=0,"NO WORKDAYS","OK"))))))))</f>
        <v/>
      </c>
    </row>
    <row r="228">
      <c r="A228" s="11" t="n"/>
      <c r="B228" s="11" t="n"/>
      <c r="C228" s="8">
        <f>IF($P228="","",IF($P228&lt;&gt;"OK",NA(),VLOOKUP(B228,'Employees'!$A$2:$I$101,2,FALSE)))</f>
        <v/>
      </c>
      <c r="D228" s="2" t="n"/>
      <c r="E228" s="4" t="n"/>
      <c r="F228" s="4" t="n"/>
      <c r="G228" s="12" t="n"/>
      <c r="H228" s="13">
        <f>IF($P228="","",IF($P228&lt;&gt;"OK",NA(),NETWORKDAYS(E228,F228,'Holidays'!$A$2:$A$51)*G228))</f>
        <v/>
      </c>
      <c r="I228" s="13">
        <f>IF($P228="","",IF($P228&lt;&gt;"OK",NA(),H228*'Settings'!$B$4*VLOOKUP(B228,'Employees'!$A$2:$I$101,5,FALSE)))</f>
        <v/>
      </c>
      <c r="J228" s="2" t="n"/>
      <c r="K228" s="2" t="n"/>
      <c r="L228" s="4" t="n"/>
      <c r="M228" s="2" t="n"/>
      <c r="N228" s="13">
        <f>IF($P228="","",IF($P228&lt;&gt;"OK",NA(),IF(J228="Approved",IF(E228&gt;'Settings'!$B$3,0,NETWORKDAYS(E228,MIN(F228,'Settings'!$B$3),'Holidays'!$A$2:$A$51)*G228*'Settings'!$B$4*VLOOKUP(B228,'Employees'!$A$2:$I$101,5,FALSE)),0)))</f>
        <v/>
      </c>
      <c r="O228" s="13">
        <f>IF($P228="","",IF($P228&lt;&gt;"OK",NA(),IF(J228="Approved",I228-N228,0)))</f>
        <v/>
      </c>
      <c r="P228" s="8">
        <f>IF(COUNTA(A228:B228,D228:G228,J228:M228)=0,"",IF('Settings'!$B$7&lt;&gt;"OK","CHECK SETTINGS",IF(OR(A228="",COUNTIFS($A$2:$A$1001,A228)&lt;&gt;1,COUNTIFS('Employees'!$A$2:$A$101,B228,'Employees'!$I$2:$I$101,"OK")&lt;&gt;1,COUNTIFS('Settings'!$H$11:$H$13,D228)&lt;&gt;1),"CHECK ID / TYPE",IF(OR(NOT(ISNUMBER(E228)),NOT(ISNUMBER(F228)),NOT(ISNUMBER(G228))),"CHECK DATES / FRACTION",IF(OR(E228&lt;MAX('Settings'!$B$2,VLOOKUP(B228,'Employees'!$A$2:$H$101,3,FALSE)),F228&gt;'Settings'!$B$5,F228&lt;E228,NOT(OR(G228=1,AND(G228=0.5,E228=F228))),NOT(OR(J228="Pending",J228="Approved",J228="Denied",J228="Canceled"))),"CHECK DATES / FRACTION / STATUS",IF(AND(OR(J228="Approved",J228="Denied"),OR(K228="",NOT(ISNUMBER(L228)))),"ADD DECISION RECORD",IF(AND(OR(J228="Approved",J228="Pending"),COUNTIFS($B$2:$B$1001,B228,$E$2:$E$1001,"&lt;="&amp;F228,$F$2:$F$1001,"&gt;="&amp;E228,$J$2:$J$1001,"&lt;&gt;Denied",$J$2:$J$1001,"&lt;&gt;Canceled")&gt;1),"OVERLAPPING ACTIVE REQUESTS",IF(NETWORKDAYS(E228,F228,'Holidays'!$A$2:$A$51)=0,"NO WORKDAYS","OK"))))))))</f>
        <v/>
      </c>
    </row>
    <row r="229">
      <c r="A229" s="11" t="n"/>
      <c r="B229" s="11" t="n"/>
      <c r="C229" s="8">
        <f>IF($P229="","",IF($P229&lt;&gt;"OK",NA(),VLOOKUP(B229,'Employees'!$A$2:$I$101,2,FALSE)))</f>
        <v/>
      </c>
      <c r="D229" s="2" t="n"/>
      <c r="E229" s="4" t="n"/>
      <c r="F229" s="4" t="n"/>
      <c r="G229" s="12" t="n"/>
      <c r="H229" s="13">
        <f>IF($P229="","",IF($P229&lt;&gt;"OK",NA(),NETWORKDAYS(E229,F229,'Holidays'!$A$2:$A$51)*G229))</f>
        <v/>
      </c>
      <c r="I229" s="13">
        <f>IF($P229="","",IF($P229&lt;&gt;"OK",NA(),H229*'Settings'!$B$4*VLOOKUP(B229,'Employees'!$A$2:$I$101,5,FALSE)))</f>
        <v/>
      </c>
      <c r="J229" s="2" t="n"/>
      <c r="K229" s="2" t="n"/>
      <c r="L229" s="4" t="n"/>
      <c r="M229" s="2" t="n"/>
      <c r="N229" s="13">
        <f>IF($P229="","",IF($P229&lt;&gt;"OK",NA(),IF(J229="Approved",IF(E229&gt;'Settings'!$B$3,0,NETWORKDAYS(E229,MIN(F229,'Settings'!$B$3),'Holidays'!$A$2:$A$51)*G229*'Settings'!$B$4*VLOOKUP(B229,'Employees'!$A$2:$I$101,5,FALSE)),0)))</f>
        <v/>
      </c>
      <c r="O229" s="13">
        <f>IF($P229="","",IF($P229&lt;&gt;"OK",NA(),IF(J229="Approved",I229-N229,0)))</f>
        <v/>
      </c>
      <c r="P229" s="8">
        <f>IF(COUNTA(A229:B229,D229:G229,J229:M229)=0,"",IF('Settings'!$B$7&lt;&gt;"OK","CHECK SETTINGS",IF(OR(A229="",COUNTIFS($A$2:$A$1001,A229)&lt;&gt;1,COUNTIFS('Employees'!$A$2:$A$101,B229,'Employees'!$I$2:$I$101,"OK")&lt;&gt;1,COUNTIFS('Settings'!$H$11:$H$13,D229)&lt;&gt;1),"CHECK ID / TYPE",IF(OR(NOT(ISNUMBER(E229)),NOT(ISNUMBER(F229)),NOT(ISNUMBER(G229))),"CHECK DATES / FRACTION",IF(OR(E229&lt;MAX('Settings'!$B$2,VLOOKUP(B229,'Employees'!$A$2:$H$101,3,FALSE)),F229&gt;'Settings'!$B$5,F229&lt;E229,NOT(OR(G229=1,AND(G229=0.5,E229=F229))),NOT(OR(J229="Pending",J229="Approved",J229="Denied",J229="Canceled"))),"CHECK DATES / FRACTION / STATUS",IF(AND(OR(J229="Approved",J229="Denied"),OR(K229="",NOT(ISNUMBER(L229)))),"ADD DECISION RECORD",IF(AND(OR(J229="Approved",J229="Pending"),COUNTIFS($B$2:$B$1001,B229,$E$2:$E$1001,"&lt;="&amp;F229,$F$2:$F$1001,"&gt;="&amp;E229,$J$2:$J$1001,"&lt;&gt;Denied",$J$2:$J$1001,"&lt;&gt;Canceled")&gt;1),"OVERLAPPING ACTIVE REQUESTS",IF(NETWORKDAYS(E229,F229,'Holidays'!$A$2:$A$51)=0,"NO WORKDAYS","OK"))))))))</f>
        <v/>
      </c>
    </row>
    <row r="230">
      <c r="A230" s="11" t="n"/>
      <c r="B230" s="11" t="n"/>
      <c r="C230" s="8">
        <f>IF($P230="","",IF($P230&lt;&gt;"OK",NA(),VLOOKUP(B230,'Employees'!$A$2:$I$101,2,FALSE)))</f>
        <v/>
      </c>
      <c r="D230" s="2" t="n"/>
      <c r="E230" s="4" t="n"/>
      <c r="F230" s="4" t="n"/>
      <c r="G230" s="12" t="n"/>
      <c r="H230" s="13">
        <f>IF($P230="","",IF($P230&lt;&gt;"OK",NA(),NETWORKDAYS(E230,F230,'Holidays'!$A$2:$A$51)*G230))</f>
        <v/>
      </c>
      <c r="I230" s="13">
        <f>IF($P230="","",IF($P230&lt;&gt;"OK",NA(),H230*'Settings'!$B$4*VLOOKUP(B230,'Employees'!$A$2:$I$101,5,FALSE)))</f>
        <v/>
      </c>
      <c r="J230" s="2" t="n"/>
      <c r="K230" s="2" t="n"/>
      <c r="L230" s="4" t="n"/>
      <c r="M230" s="2" t="n"/>
      <c r="N230" s="13">
        <f>IF($P230="","",IF($P230&lt;&gt;"OK",NA(),IF(J230="Approved",IF(E230&gt;'Settings'!$B$3,0,NETWORKDAYS(E230,MIN(F230,'Settings'!$B$3),'Holidays'!$A$2:$A$51)*G230*'Settings'!$B$4*VLOOKUP(B230,'Employees'!$A$2:$I$101,5,FALSE)),0)))</f>
        <v/>
      </c>
      <c r="O230" s="13">
        <f>IF($P230="","",IF($P230&lt;&gt;"OK",NA(),IF(J230="Approved",I230-N230,0)))</f>
        <v/>
      </c>
      <c r="P230" s="8">
        <f>IF(COUNTA(A230:B230,D230:G230,J230:M230)=0,"",IF('Settings'!$B$7&lt;&gt;"OK","CHECK SETTINGS",IF(OR(A230="",COUNTIFS($A$2:$A$1001,A230)&lt;&gt;1,COUNTIFS('Employees'!$A$2:$A$101,B230,'Employees'!$I$2:$I$101,"OK")&lt;&gt;1,COUNTIFS('Settings'!$H$11:$H$13,D230)&lt;&gt;1),"CHECK ID / TYPE",IF(OR(NOT(ISNUMBER(E230)),NOT(ISNUMBER(F230)),NOT(ISNUMBER(G230))),"CHECK DATES / FRACTION",IF(OR(E230&lt;MAX('Settings'!$B$2,VLOOKUP(B230,'Employees'!$A$2:$H$101,3,FALSE)),F230&gt;'Settings'!$B$5,F230&lt;E230,NOT(OR(G230=1,AND(G230=0.5,E230=F230))),NOT(OR(J230="Pending",J230="Approved",J230="Denied",J230="Canceled"))),"CHECK DATES / FRACTION / STATUS",IF(AND(OR(J230="Approved",J230="Denied"),OR(K230="",NOT(ISNUMBER(L230)))),"ADD DECISION RECORD",IF(AND(OR(J230="Approved",J230="Pending"),COUNTIFS($B$2:$B$1001,B230,$E$2:$E$1001,"&lt;="&amp;F230,$F$2:$F$1001,"&gt;="&amp;E230,$J$2:$J$1001,"&lt;&gt;Denied",$J$2:$J$1001,"&lt;&gt;Canceled")&gt;1),"OVERLAPPING ACTIVE REQUESTS",IF(NETWORKDAYS(E230,F230,'Holidays'!$A$2:$A$51)=0,"NO WORKDAYS","OK"))))))))</f>
        <v/>
      </c>
    </row>
    <row r="231">
      <c r="A231" s="11" t="n"/>
      <c r="B231" s="11" t="n"/>
      <c r="C231" s="8">
        <f>IF($P231="","",IF($P231&lt;&gt;"OK",NA(),VLOOKUP(B231,'Employees'!$A$2:$I$101,2,FALSE)))</f>
        <v/>
      </c>
      <c r="D231" s="2" t="n"/>
      <c r="E231" s="4" t="n"/>
      <c r="F231" s="4" t="n"/>
      <c r="G231" s="12" t="n"/>
      <c r="H231" s="13">
        <f>IF($P231="","",IF($P231&lt;&gt;"OK",NA(),NETWORKDAYS(E231,F231,'Holidays'!$A$2:$A$51)*G231))</f>
        <v/>
      </c>
      <c r="I231" s="13">
        <f>IF($P231="","",IF($P231&lt;&gt;"OK",NA(),H231*'Settings'!$B$4*VLOOKUP(B231,'Employees'!$A$2:$I$101,5,FALSE)))</f>
        <v/>
      </c>
      <c r="J231" s="2" t="n"/>
      <c r="K231" s="2" t="n"/>
      <c r="L231" s="4" t="n"/>
      <c r="M231" s="2" t="n"/>
      <c r="N231" s="13">
        <f>IF($P231="","",IF($P231&lt;&gt;"OK",NA(),IF(J231="Approved",IF(E231&gt;'Settings'!$B$3,0,NETWORKDAYS(E231,MIN(F231,'Settings'!$B$3),'Holidays'!$A$2:$A$51)*G231*'Settings'!$B$4*VLOOKUP(B231,'Employees'!$A$2:$I$101,5,FALSE)),0)))</f>
        <v/>
      </c>
      <c r="O231" s="13">
        <f>IF($P231="","",IF($P231&lt;&gt;"OK",NA(),IF(J231="Approved",I231-N231,0)))</f>
        <v/>
      </c>
      <c r="P231" s="8">
        <f>IF(COUNTA(A231:B231,D231:G231,J231:M231)=0,"",IF('Settings'!$B$7&lt;&gt;"OK","CHECK SETTINGS",IF(OR(A231="",COUNTIFS($A$2:$A$1001,A231)&lt;&gt;1,COUNTIFS('Employees'!$A$2:$A$101,B231,'Employees'!$I$2:$I$101,"OK")&lt;&gt;1,COUNTIFS('Settings'!$H$11:$H$13,D231)&lt;&gt;1),"CHECK ID / TYPE",IF(OR(NOT(ISNUMBER(E231)),NOT(ISNUMBER(F231)),NOT(ISNUMBER(G231))),"CHECK DATES / FRACTION",IF(OR(E231&lt;MAX('Settings'!$B$2,VLOOKUP(B231,'Employees'!$A$2:$H$101,3,FALSE)),F231&gt;'Settings'!$B$5,F231&lt;E231,NOT(OR(G231=1,AND(G231=0.5,E231=F231))),NOT(OR(J231="Pending",J231="Approved",J231="Denied",J231="Canceled"))),"CHECK DATES / FRACTION / STATUS",IF(AND(OR(J231="Approved",J231="Denied"),OR(K231="",NOT(ISNUMBER(L231)))),"ADD DECISION RECORD",IF(AND(OR(J231="Approved",J231="Pending"),COUNTIFS($B$2:$B$1001,B231,$E$2:$E$1001,"&lt;="&amp;F231,$F$2:$F$1001,"&gt;="&amp;E231,$J$2:$J$1001,"&lt;&gt;Denied",$J$2:$J$1001,"&lt;&gt;Canceled")&gt;1),"OVERLAPPING ACTIVE REQUESTS",IF(NETWORKDAYS(E231,F231,'Holidays'!$A$2:$A$51)=0,"NO WORKDAYS","OK"))))))))</f>
        <v/>
      </c>
    </row>
    <row r="232">
      <c r="A232" s="11" t="n"/>
      <c r="B232" s="11" t="n"/>
      <c r="C232" s="8">
        <f>IF($P232="","",IF($P232&lt;&gt;"OK",NA(),VLOOKUP(B232,'Employees'!$A$2:$I$101,2,FALSE)))</f>
        <v/>
      </c>
      <c r="D232" s="2" t="n"/>
      <c r="E232" s="4" t="n"/>
      <c r="F232" s="4" t="n"/>
      <c r="G232" s="12" t="n"/>
      <c r="H232" s="13">
        <f>IF($P232="","",IF($P232&lt;&gt;"OK",NA(),NETWORKDAYS(E232,F232,'Holidays'!$A$2:$A$51)*G232))</f>
        <v/>
      </c>
      <c r="I232" s="13">
        <f>IF($P232="","",IF($P232&lt;&gt;"OK",NA(),H232*'Settings'!$B$4*VLOOKUP(B232,'Employees'!$A$2:$I$101,5,FALSE)))</f>
        <v/>
      </c>
      <c r="J232" s="2" t="n"/>
      <c r="K232" s="2" t="n"/>
      <c r="L232" s="4" t="n"/>
      <c r="M232" s="2" t="n"/>
      <c r="N232" s="13">
        <f>IF($P232="","",IF($P232&lt;&gt;"OK",NA(),IF(J232="Approved",IF(E232&gt;'Settings'!$B$3,0,NETWORKDAYS(E232,MIN(F232,'Settings'!$B$3),'Holidays'!$A$2:$A$51)*G232*'Settings'!$B$4*VLOOKUP(B232,'Employees'!$A$2:$I$101,5,FALSE)),0)))</f>
        <v/>
      </c>
      <c r="O232" s="13">
        <f>IF($P232="","",IF($P232&lt;&gt;"OK",NA(),IF(J232="Approved",I232-N232,0)))</f>
        <v/>
      </c>
      <c r="P232" s="8">
        <f>IF(COUNTA(A232:B232,D232:G232,J232:M232)=0,"",IF('Settings'!$B$7&lt;&gt;"OK","CHECK SETTINGS",IF(OR(A232="",COUNTIFS($A$2:$A$1001,A232)&lt;&gt;1,COUNTIFS('Employees'!$A$2:$A$101,B232,'Employees'!$I$2:$I$101,"OK")&lt;&gt;1,COUNTIFS('Settings'!$H$11:$H$13,D232)&lt;&gt;1),"CHECK ID / TYPE",IF(OR(NOT(ISNUMBER(E232)),NOT(ISNUMBER(F232)),NOT(ISNUMBER(G232))),"CHECK DATES / FRACTION",IF(OR(E232&lt;MAX('Settings'!$B$2,VLOOKUP(B232,'Employees'!$A$2:$H$101,3,FALSE)),F232&gt;'Settings'!$B$5,F232&lt;E232,NOT(OR(G232=1,AND(G232=0.5,E232=F232))),NOT(OR(J232="Pending",J232="Approved",J232="Denied",J232="Canceled"))),"CHECK DATES / FRACTION / STATUS",IF(AND(OR(J232="Approved",J232="Denied"),OR(K232="",NOT(ISNUMBER(L232)))),"ADD DECISION RECORD",IF(AND(OR(J232="Approved",J232="Pending"),COUNTIFS($B$2:$B$1001,B232,$E$2:$E$1001,"&lt;="&amp;F232,$F$2:$F$1001,"&gt;="&amp;E232,$J$2:$J$1001,"&lt;&gt;Denied",$J$2:$J$1001,"&lt;&gt;Canceled")&gt;1),"OVERLAPPING ACTIVE REQUESTS",IF(NETWORKDAYS(E232,F232,'Holidays'!$A$2:$A$51)=0,"NO WORKDAYS","OK"))))))))</f>
        <v/>
      </c>
    </row>
    <row r="233">
      <c r="A233" s="11" t="n"/>
      <c r="B233" s="11" t="n"/>
      <c r="C233" s="8">
        <f>IF($P233="","",IF($P233&lt;&gt;"OK",NA(),VLOOKUP(B233,'Employees'!$A$2:$I$101,2,FALSE)))</f>
        <v/>
      </c>
      <c r="D233" s="2" t="n"/>
      <c r="E233" s="4" t="n"/>
      <c r="F233" s="4" t="n"/>
      <c r="G233" s="12" t="n"/>
      <c r="H233" s="13">
        <f>IF($P233="","",IF($P233&lt;&gt;"OK",NA(),NETWORKDAYS(E233,F233,'Holidays'!$A$2:$A$51)*G233))</f>
        <v/>
      </c>
      <c r="I233" s="13">
        <f>IF($P233="","",IF($P233&lt;&gt;"OK",NA(),H233*'Settings'!$B$4*VLOOKUP(B233,'Employees'!$A$2:$I$101,5,FALSE)))</f>
        <v/>
      </c>
      <c r="J233" s="2" t="n"/>
      <c r="K233" s="2" t="n"/>
      <c r="L233" s="4" t="n"/>
      <c r="M233" s="2" t="n"/>
      <c r="N233" s="13">
        <f>IF($P233="","",IF($P233&lt;&gt;"OK",NA(),IF(J233="Approved",IF(E233&gt;'Settings'!$B$3,0,NETWORKDAYS(E233,MIN(F233,'Settings'!$B$3),'Holidays'!$A$2:$A$51)*G233*'Settings'!$B$4*VLOOKUP(B233,'Employees'!$A$2:$I$101,5,FALSE)),0)))</f>
        <v/>
      </c>
      <c r="O233" s="13">
        <f>IF($P233="","",IF($P233&lt;&gt;"OK",NA(),IF(J233="Approved",I233-N233,0)))</f>
        <v/>
      </c>
      <c r="P233" s="8">
        <f>IF(COUNTA(A233:B233,D233:G233,J233:M233)=0,"",IF('Settings'!$B$7&lt;&gt;"OK","CHECK SETTINGS",IF(OR(A233="",COUNTIFS($A$2:$A$1001,A233)&lt;&gt;1,COUNTIFS('Employees'!$A$2:$A$101,B233,'Employees'!$I$2:$I$101,"OK")&lt;&gt;1,COUNTIFS('Settings'!$H$11:$H$13,D233)&lt;&gt;1),"CHECK ID / TYPE",IF(OR(NOT(ISNUMBER(E233)),NOT(ISNUMBER(F233)),NOT(ISNUMBER(G233))),"CHECK DATES / FRACTION",IF(OR(E233&lt;MAX('Settings'!$B$2,VLOOKUP(B233,'Employees'!$A$2:$H$101,3,FALSE)),F233&gt;'Settings'!$B$5,F233&lt;E233,NOT(OR(G233=1,AND(G233=0.5,E233=F233))),NOT(OR(J233="Pending",J233="Approved",J233="Denied",J233="Canceled"))),"CHECK DATES / FRACTION / STATUS",IF(AND(OR(J233="Approved",J233="Denied"),OR(K233="",NOT(ISNUMBER(L233)))),"ADD DECISION RECORD",IF(AND(OR(J233="Approved",J233="Pending"),COUNTIFS($B$2:$B$1001,B233,$E$2:$E$1001,"&lt;="&amp;F233,$F$2:$F$1001,"&gt;="&amp;E233,$J$2:$J$1001,"&lt;&gt;Denied",$J$2:$J$1001,"&lt;&gt;Canceled")&gt;1),"OVERLAPPING ACTIVE REQUESTS",IF(NETWORKDAYS(E233,F233,'Holidays'!$A$2:$A$51)=0,"NO WORKDAYS","OK"))))))))</f>
        <v/>
      </c>
    </row>
    <row r="234">
      <c r="A234" s="11" t="n"/>
      <c r="B234" s="11" t="n"/>
      <c r="C234" s="8">
        <f>IF($P234="","",IF($P234&lt;&gt;"OK",NA(),VLOOKUP(B234,'Employees'!$A$2:$I$101,2,FALSE)))</f>
        <v/>
      </c>
      <c r="D234" s="2" t="n"/>
      <c r="E234" s="4" t="n"/>
      <c r="F234" s="4" t="n"/>
      <c r="G234" s="12" t="n"/>
      <c r="H234" s="13">
        <f>IF($P234="","",IF($P234&lt;&gt;"OK",NA(),NETWORKDAYS(E234,F234,'Holidays'!$A$2:$A$51)*G234))</f>
        <v/>
      </c>
      <c r="I234" s="13">
        <f>IF($P234="","",IF($P234&lt;&gt;"OK",NA(),H234*'Settings'!$B$4*VLOOKUP(B234,'Employees'!$A$2:$I$101,5,FALSE)))</f>
        <v/>
      </c>
      <c r="J234" s="2" t="n"/>
      <c r="K234" s="2" t="n"/>
      <c r="L234" s="4" t="n"/>
      <c r="M234" s="2" t="n"/>
      <c r="N234" s="13">
        <f>IF($P234="","",IF($P234&lt;&gt;"OK",NA(),IF(J234="Approved",IF(E234&gt;'Settings'!$B$3,0,NETWORKDAYS(E234,MIN(F234,'Settings'!$B$3),'Holidays'!$A$2:$A$51)*G234*'Settings'!$B$4*VLOOKUP(B234,'Employees'!$A$2:$I$101,5,FALSE)),0)))</f>
        <v/>
      </c>
      <c r="O234" s="13">
        <f>IF($P234="","",IF($P234&lt;&gt;"OK",NA(),IF(J234="Approved",I234-N234,0)))</f>
        <v/>
      </c>
      <c r="P234" s="8">
        <f>IF(COUNTA(A234:B234,D234:G234,J234:M234)=0,"",IF('Settings'!$B$7&lt;&gt;"OK","CHECK SETTINGS",IF(OR(A234="",COUNTIFS($A$2:$A$1001,A234)&lt;&gt;1,COUNTIFS('Employees'!$A$2:$A$101,B234,'Employees'!$I$2:$I$101,"OK")&lt;&gt;1,COUNTIFS('Settings'!$H$11:$H$13,D234)&lt;&gt;1),"CHECK ID / TYPE",IF(OR(NOT(ISNUMBER(E234)),NOT(ISNUMBER(F234)),NOT(ISNUMBER(G234))),"CHECK DATES / FRACTION",IF(OR(E234&lt;MAX('Settings'!$B$2,VLOOKUP(B234,'Employees'!$A$2:$H$101,3,FALSE)),F234&gt;'Settings'!$B$5,F234&lt;E234,NOT(OR(G234=1,AND(G234=0.5,E234=F234))),NOT(OR(J234="Pending",J234="Approved",J234="Denied",J234="Canceled"))),"CHECK DATES / FRACTION / STATUS",IF(AND(OR(J234="Approved",J234="Denied"),OR(K234="",NOT(ISNUMBER(L234)))),"ADD DECISION RECORD",IF(AND(OR(J234="Approved",J234="Pending"),COUNTIFS($B$2:$B$1001,B234,$E$2:$E$1001,"&lt;="&amp;F234,$F$2:$F$1001,"&gt;="&amp;E234,$J$2:$J$1001,"&lt;&gt;Denied",$J$2:$J$1001,"&lt;&gt;Canceled")&gt;1),"OVERLAPPING ACTIVE REQUESTS",IF(NETWORKDAYS(E234,F234,'Holidays'!$A$2:$A$51)=0,"NO WORKDAYS","OK"))))))))</f>
        <v/>
      </c>
    </row>
    <row r="235">
      <c r="A235" s="11" t="n"/>
      <c r="B235" s="11" t="n"/>
      <c r="C235" s="8">
        <f>IF($P235="","",IF($P235&lt;&gt;"OK",NA(),VLOOKUP(B235,'Employees'!$A$2:$I$101,2,FALSE)))</f>
        <v/>
      </c>
      <c r="D235" s="2" t="n"/>
      <c r="E235" s="4" t="n"/>
      <c r="F235" s="4" t="n"/>
      <c r="G235" s="12" t="n"/>
      <c r="H235" s="13">
        <f>IF($P235="","",IF($P235&lt;&gt;"OK",NA(),NETWORKDAYS(E235,F235,'Holidays'!$A$2:$A$51)*G235))</f>
        <v/>
      </c>
      <c r="I235" s="13">
        <f>IF($P235="","",IF($P235&lt;&gt;"OK",NA(),H235*'Settings'!$B$4*VLOOKUP(B235,'Employees'!$A$2:$I$101,5,FALSE)))</f>
        <v/>
      </c>
      <c r="J235" s="2" t="n"/>
      <c r="K235" s="2" t="n"/>
      <c r="L235" s="4" t="n"/>
      <c r="M235" s="2" t="n"/>
      <c r="N235" s="13">
        <f>IF($P235="","",IF($P235&lt;&gt;"OK",NA(),IF(J235="Approved",IF(E235&gt;'Settings'!$B$3,0,NETWORKDAYS(E235,MIN(F235,'Settings'!$B$3),'Holidays'!$A$2:$A$51)*G235*'Settings'!$B$4*VLOOKUP(B235,'Employees'!$A$2:$I$101,5,FALSE)),0)))</f>
        <v/>
      </c>
      <c r="O235" s="13">
        <f>IF($P235="","",IF($P235&lt;&gt;"OK",NA(),IF(J235="Approved",I235-N235,0)))</f>
        <v/>
      </c>
      <c r="P235" s="8">
        <f>IF(COUNTA(A235:B235,D235:G235,J235:M235)=0,"",IF('Settings'!$B$7&lt;&gt;"OK","CHECK SETTINGS",IF(OR(A235="",COUNTIFS($A$2:$A$1001,A235)&lt;&gt;1,COUNTIFS('Employees'!$A$2:$A$101,B235,'Employees'!$I$2:$I$101,"OK")&lt;&gt;1,COUNTIFS('Settings'!$H$11:$H$13,D235)&lt;&gt;1),"CHECK ID / TYPE",IF(OR(NOT(ISNUMBER(E235)),NOT(ISNUMBER(F235)),NOT(ISNUMBER(G235))),"CHECK DATES / FRACTION",IF(OR(E235&lt;MAX('Settings'!$B$2,VLOOKUP(B235,'Employees'!$A$2:$H$101,3,FALSE)),F235&gt;'Settings'!$B$5,F235&lt;E235,NOT(OR(G235=1,AND(G235=0.5,E235=F235))),NOT(OR(J235="Pending",J235="Approved",J235="Denied",J235="Canceled"))),"CHECK DATES / FRACTION / STATUS",IF(AND(OR(J235="Approved",J235="Denied"),OR(K235="",NOT(ISNUMBER(L235)))),"ADD DECISION RECORD",IF(AND(OR(J235="Approved",J235="Pending"),COUNTIFS($B$2:$B$1001,B235,$E$2:$E$1001,"&lt;="&amp;F235,$F$2:$F$1001,"&gt;="&amp;E235,$J$2:$J$1001,"&lt;&gt;Denied",$J$2:$J$1001,"&lt;&gt;Canceled")&gt;1),"OVERLAPPING ACTIVE REQUESTS",IF(NETWORKDAYS(E235,F235,'Holidays'!$A$2:$A$51)=0,"NO WORKDAYS","OK"))))))))</f>
        <v/>
      </c>
    </row>
    <row r="236">
      <c r="A236" s="11" t="n"/>
      <c r="B236" s="11" t="n"/>
      <c r="C236" s="8">
        <f>IF($P236="","",IF($P236&lt;&gt;"OK",NA(),VLOOKUP(B236,'Employees'!$A$2:$I$101,2,FALSE)))</f>
        <v/>
      </c>
      <c r="D236" s="2" t="n"/>
      <c r="E236" s="4" t="n"/>
      <c r="F236" s="4" t="n"/>
      <c r="G236" s="12" t="n"/>
      <c r="H236" s="13">
        <f>IF($P236="","",IF($P236&lt;&gt;"OK",NA(),NETWORKDAYS(E236,F236,'Holidays'!$A$2:$A$51)*G236))</f>
        <v/>
      </c>
      <c r="I236" s="13">
        <f>IF($P236="","",IF($P236&lt;&gt;"OK",NA(),H236*'Settings'!$B$4*VLOOKUP(B236,'Employees'!$A$2:$I$101,5,FALSE)))</f>
        <v/>
      </c>
      <c r="J236" s="2" t="n"/>
      <c r="K236" s="2" t="n"/>
      <c r="L236" s="4" t="n"/>
      <c r="M236" s="2" t="n"/>
      <c r="N236" s="13">
        <f>IF($P236="","",IF($P236&lt;&gt;"OK",NA(),IF(J236="Approved",IF(E236&gt;'Settings'!$B$3,0,NETWORKDAYS(E236,MIN(F236,'Settings'!$B$3),'Holidays'!$A$2:$A$51)*G236*'Settings'!$B$4*VLOOKUP(B236,'Employees'!$A$2:$I$101,5,FALSE)),0)))</f>
        <v/>
      </c>
      <c r="O236" s="13">
        <f>IF($P236="","",IF($P236&lt;&gt;"OK",NA(),IF(J236="Approved",I236-N236,0)))</f>
        <v/>
      </c>
      <c r="P236" s="8">
        <f>IF(COUNTA(A236:B236,D236:G236,J236:M236)=0,"",IF('Settings'!$B$7&lt;&gt;"OK","CHECK SETTINGS",IF(OR(A236="",COUNTIFS($A$2:$A$1001,A236)&lt;&gt;1,COUNTIFS('Employees'!$A$2:$A$101,B236,'Employees'!$I$2:$I$101,"OK")&lt;&gt;1,COUNTIFS('Settings'!$H$11:$H$13,D236)&lt;&gt;1),"CHECK ID / TYPE",IF(OR(NOT(ISNUMBER(E236)),NOT(ISNUMBER(F236)),NOT(ISNUMBER(G236))),"CHECK DATES / FRACTION",IF(OR(E236&lt;MAX('Settings'!$B$2,VLOOKUP(B236,'Employees'!$A$2:$H$101,3,FALSE)),F236&gt;'Settings'!$B$5,F236&lt;E236,NOT(OR(G236=1,AND(G236=0.5,E236=F236))),NOT(OR(J236="Pending",J236="Approved",J236="Denied",J236="Canceled"))),"CHECK DATES / FRACTION / STATUS",IF(AND(OR(J236="Approved",J236="Denied"),OR(K236="",NOT(ISNUMBER(L236)))),"ADD DECISION RECORD",IF(AND(OR(J236="Approved",J236="Pending"),COUNTIFS($B$2:$B$1001,B236,$E$2:$E$1001,"&lt;="&amp;F236,$F$2:$F$1001,"&gt;="&amp;E236,$J$2:$J$1001,"&lt;&gt;Denied",$J$2:$J$1001,"&lt;&gt;Canceled")&gt;1),"OVERLAPPING ACTIVE REQUESTS",IF(NETWORKDAYS(E236,F236,'Holidays'!$A$2:$A$51)=0,"NO WORKDAYS","OK"))))))))</f>
        <v/>
      </c>
    </row>
    <row r="237">
      <c r="A237" s="11" t="n"/>
      <c r="B237" s="11" t="n"/>
      <c r="C237" s="8">
        <f>IF($P237="","",IF($P237&lt;&gt;"OK",NA(),VLOOKUP(B237,'Employees'!$A$2:$I$101,2,FALSE)))</f>
        <v/>
      </c>
      <c r="D237" s="2" t="n"/>
      <c r="E237" s="4" t="n"/>
      <c r="F237" s="4" t="n"/>
      <c r="G237" s="12" t="n"/>
      <c r="H237" s="13">
        <f>IF($P237="","",IF($P237&lt;&gt;"OK",NA(),NETWORKDAYS(E237,F237,'Holidays'!$A$2:$A$51)*G237))</f>
        <v/>
      </c>
      <c r="I237" s="13">
        <f>IF($P237="","",IF($P237&lt;&gt;"OK",NA(),H237*'Settings'!$B$4*VLOOKUP(B237,'Employees'!$A$2:$I$101,5,FALSE)))</f>
        <v/>
      </c>
      <c r="J237" s="2" t="n"/>
      <c r="K237" s="2" t="n"/>
      <c r="L237" s="4" t="n"/>
      <c r="M237" s="2" t="n"/>
      <c r="N237" s="13">
        <f>IF($P237="","",IF($P237&lt;&gt;"OK",NA(),IF(J237="Approved",IF(E237&gt;'Settings'!$B$3,0,NETWORKDAYS(E237,MIN(F237,'Settings'!$B$3),'Holidays'!$A$2:$A$51)*G237*'Settings'!$B$4*VLOOKUP(B237,'Employees'!$A$2:$I$101,5,FALSE)),0)))</f>
        <v/>
      </c>
      <c r="O237" s="13">
        <f>IF($P237="","",IF($P237&lt;&gt;"OK",NA(),IF(J237="Approved",I237-N237,0)))</f>
        <v/>
      </c>
      <c r="P237" s="8">
        <f>IF(COUNTA(A237:B237,D237:G237,J237:M237)=0,"",IF('Settings'!$B$7&lt;&gt;"OK","CHECK SETTINGS",IF(OR(A237="",COUNTIFS($A$2:$A$1001,A237)&lt;&gt;1,COUNTIFS('Employees'!$A$2:$A$101,B237,'Employees'!$I$2:$I$101,"OK")&lt;&gt;1,COUNTIFS('Settings'!$H$11:$H$13,D237)&lt;&gt;1),"CHECK ID / TYPE",IF(OR(NOT(ISNUMBER(E237)),NOT(ISNUMBER(F237)),NOT(ISNUMBER(G237))),"CHECK DATES / FRACTION",IF(OR(E237&lt;MAX('Settings'!$B$2,VLOOKUP(B237,'Employees'!$A$2:$H$101,3,FALSE)),F237&gt;'Settings'!$B$5,F237&lt;E237,NOT(OR(G237=1,AND(G237=0.5,E237=F237))),NOT(OR(J237="Pending",J237="Approved",J237="Denied",J237="Canceled"))),"CHECK DATES / FRACTION / STATUS",IF(AND(OR(J237="Approved",J237="Denied"),OR(K237="",NOT(ISNUMBER(L237)))),"ADD DECISION RECORD",IF(AND(OR(J237="Approved",J237="Pending"),COUNTIFS($B$2:$B$1001,B237,$E$2:$E$1001,"&lt;="&amp;F237,$F$2:$F$1001,"&gt;="&amp;E237,$J$2:$J$1001,"&lt;&gt;Denied",$J$2:$J$1001,"&lt;&gt;Canceled")&gt;1),"OVERLAPPING ACTIVE REQUESTS",IF(NETWORKDAYS(E237,F237,'Holidays'!$A$2:$A$51)=0,"NO WORKDAYS","OK"))))))))</f>
        <v/>
      </c>
    </row>
    <row r="238">
      <c r="A238" s="11" t="n"/>
      <c r="B238" s="11" t="n"/>
      <c r="C238" s="8">
        <f>IF($P238="","",IF($P238&lt;&gt;"OK",NA(),VLOOKUP(B238,'Employees'!$A$2:$I$101,2,FALSE)))</f>
        <v/>
      </c>
      <c r="D238" s="2" t="n"/>
      <c r="E238" s="4" t="n"/>
      <c r="F238" s="4" t="n"/>
      <c r="G238" s="12" t="n"/>
      <c r="H238" s="13">
        <f>IF($P238="","",IF($P238&lt;&gt;"OK",NA(),NETWORKDAYS(E238,F238,'Holidays'!$A$2:$A$51)*G238))</f>
        <v/>
      </c>
      <c r="I238" s="13">
        <f>IF($P238="","",IF($P238&lt;&gt;"OK",NA(),H238*'Settings'!$B$4*VLOOKUP(B238,'Employees'!$A$2:$I$101,5,FALSE)))</f>
        <v/>
      </c>
      <c r="J238" s="2" t="n"/>
      <c r="K238" s="2" t="n"/>
      <c r="L238" s="4" t="n"/>
      <c r="M238" s="2" t="n"/>
      <c r="N238" s="13">
        <f>IF($P238="","",IF($P238&lt;&gt;"OK",NA(),IF(J238="Approved",IF(E238&gt;'Settings'!$B$3,0,NETWORKDAYS(E238,MIN(F238,'Settings'!$B$3),'Holidays'!$A$2:$A$51)*G238*'Settings'!$B$4*VLOOKUP(B238,'Employees'!$A$2:$I$101,5,FALSE)),0)))</f>
        <v/>
      </c>
      <c r="O238" s="13">
        <f>IF($P238="","",IF($P238&lt;&gt;"OK",NA(),IF(J238="Approved",I238-N238,0)))</f>
        <v/>
      </c>
      <c r="P238" s="8">
        <f>IF(COUNTA(A238:B238,D238:G238,J238:M238)=0,"",IF('Settings'!$B$7&lt;&gt;"OK","CHECK SETTINGS",IF(OR(A238="",COUNTIFS($A$2:$A$1001,A238)&lt;&gt;1,COUNTIFS('Employees'!$A$2:$A$101,B238,'Employees'!$I$2:$I$101,"OK")&lt;&gt;1,COUNTIFS('Settings'!$H$11:$H$13,D238)&lt;&gt;1),"CHECK ID / TYPE",IF(OR(NOT(ISNUMBER(E238)),NOT(ISNUMBER(F238)),NOT(ISNUMBER(G238))),"CHECK DATES / FRACTION",IF(OR(E238&lt;MAX('Settings'!$B$2,VLOOKUP(B238,'Employees'!$A$2:$H$101,3,FALSE)),F238&gt;'Settings'!$B$5,F238&lt;E238,NOT(OR(G238=1,AND(G238=0.5,E238=F238))),NOT(OR(J238="Pending",J238="Approved",J238="Denied",J238="Canceled"))),"CHECK DATES / FRACTION / STATUS",IF(AND(OR(J238="Approved",J238="Denied"),OR(K238="",NOT(ISNUMBER(L238)))),"ADD DECISION RECORD",IF(AND(OR(J238="Approved",J238="Pending"),COUNTIFS($B$2:$B$1001,B238,$E$2:$E$1001,"&lt;="&amp;F238,$F$2:$F$1001,"&gt;="&amp;E238,$J$2:$J$1001,"&lt;&gt;Denied",$J$2:$J$1001,"&lt;&gt;Canceled")&gt;1),"OVERLAPPING ACTIVE REQUESTS",IF(NETWORKDAYS(E238,F238,'Holidays'!$A$2:$A$51)=0,"NO WORKDAYS","OK"))))))))</f>
        <v/>
      </c>
    </row>
    <row r="239">
      <c r="A239" s="11" t="n"/>
      <c r="B239" s="11" t="n"/>
      <c r="C239" s="8">
        <f>IF($P239="","",IF($P239&lt;&gt;"OK",NA(),VLOOKUP(B239,'Employees'!$A$2:$I$101,2,FALSE)))</f>
        <v/>
      </c>
      <c r="D239" s="2" t="n"/>
      <c r="E239" s="4" t="n"/>
      <c r="F239" s="4" t="n"/>
      <c r="G239" s="12" t="n"/>
      <c r="H239" s="13">
        <f>IF($P239="","",IF($P239&lt;&gt;"OK",NA(),NETWORKDAYS(E239,F239,'Holidays'!$A$2:$A$51)*G239))</f>
        <v/>
      </c>
      <c r="I239" s="13">
        <f>IF($P239="","",IF($P239&lt;&gt;"OK",NA(),H239*'Settings'!$B$4*VLOOKUP(B239,'Employees'!$A$2:$I$101,5,FALSE)))</f>
        <v/>
      </c>
      <c r="J239" s="2" t="n"/>
      <c r="K239" s="2" t="n"/>
      <c r="L239" s="4" t="n"/>
      <c r="M239" s="2" t="n"/>
      <c r="N239" s="13">
        <f>IF($P239="","",IF($P239&lt;&gt;"OK",NA(),IF(J239="Approved",IF(E239&gt;'Settings'!$B$3,0,NETWORKDAYS(E239,MIN(F239,'Settings'!$B$3),'Holidays'!$A$2:$A$51)*G239*'Settings'!$B$4*VLOOKUP(B239,'Employees'!$A$2:$I$101,5,FALSE)),0)))</f>
        <v/>
      </c>
      <c r="O239" s="13">
        <f>IF($P239="","",IF($P239&lt;&gt;"OK",NA(),IF(J239="Approved",I239-N239,0)))</f>
        <v/>
      </c>
      <c r="P239" s="8">
        <f>IF(COUNTA(A239:B239,D239:G239,J239:M239)=0,"",IF('Settings'!$B$7&lt;&gt;"OK","CHECK SETTINGS",IF(OR(A239="",COUNTIFS($A$2:$A$1001,A239)&lt;&gt;1,COUNTIFS('Employees'!$A$2:$A$101,B239,'Employees'!$I$2:$I$101,"OK")&lt;&gt;1,COUNTIFS('Settings'!$H$11:$H$13,D239)&lt;&gt;1),"CHECK ID / TYPE",IF(OR(NOT(ISNUMBER(E239)),NOT(ISNUMBER(F239)),NOT(ISNUMBER(G239))),"CHECK DATES / FRACTION",IF(OR(E239&lt;MAX('Settings'!$B$2,VLOOKUP(B239,'Employees'!$A$2:$H$101,3,FALSE)),F239&gt;'Settings'!$B$5,F239&lt;E239,NOT(OR(G239=1,AND(G239=0.5,E239=F239))),NOT(OR(J239="Pending",J239="Approved",J239="Denied",J239="Canceled"))),"CHECK DATES / FRACTION / STATUS",IF(AND(OR(J239="Approved",J239="Denied"),OR(K239="",NOT(ISNUMBER(L239)))),"ADD DECISION RECORD",IF(AND(OR(J239="Approved",J239="Pending"),COUNTIFS($B$2:$B$1001,B239,$E$2:$E$1001,"&lt;="&amp;F239,$F$2:$F$1001,"&gt;="&amp;E239,$J$2:$J$1001,"&lt;&gt;Denied",$J$2:$J$1001,"&lt;&gt;Canceled")&gt;1),"OVERLAPPING ACTIVE REQUESTS",IF(NETWORKDAYS(E239,F239,'Holidays'!$A$2:$A$51)=0,"NO WORKDAYS","OK"))))))))</f>
        <v/>
      </c>
    </row>
    <row r="240">
      <c r="A240" s="11" t="n"/>
      <c r="B240" s="11" t="n"/>
      <c r="C240" s="8">
        <f>IF($P240="","",IF($P240&lt;&gt;"OK",NA(),VLOOKUP(B240,'Employees'!$A$2:$I$101,2,FALSE)))</f>
        <v/>
      </c>
      <c r="D240" s="2" t="n"/>
      <c r="E240" s="4" t="n"/>
      <c r="F240" s="4" t="n"/>
      <c r="G240" s="12" t="n"/>
      <c r="H240" s="13">
        <f>IF($P240="","",IF($P240&lt;&gt;"OK",NA(),NETWORKDAYS(E240,F240,'Holidays'!$A$2:$A$51)*G240))</f>
        <v/>
      </c>
      <c r="I240" s="13">
        <f>IF($P240="","",IF($P240&lt;&gt;"OK",NA(),H240*'Settings'!$B$4*VLOOKUP(B240,'Employees'!$A$2:$I$101,5,FALSE)))</f>
        <v/>
      </c>
      <c r="J240" s="2" t="n"/>
      <c r="K240" s="2" t="n"/>
      <c r="L240" s="4" t="n"/>
      <c r="M240" s="2" t="n"/>
      <c r="N240" s="13">
        <f>IF($P240="","",IF($P240&lt;&gt;"OK",NA(),IF(J240="Approved",IF(E240&gt;'Settings'!$B$3,0,NETWORKDAYS(E240,MIN(F240,'Settings'!$B$3),'Holidays'!$A$2:$A$51)*G240*'Settings'!$B$4*VLOOKUP(B240,'Employees'!$A$2:$I$101,5,FALSE)),0)))</f>
        <v/>
      </c>
      <c r="O240" s="13">
        <f>IF($P240="","",IF($P240&lt;&gt;"OK",NA(),IF(J240="Approved",I240-N240,0)))</f>
        <v/>
      </c>
      <c r="P240" s="8">
        <f>IF(COUNTA(A240:B240,D240:G240,J240:M240)=0,"",IF('Settings'!$B$7&lt;&gt;"OK","CHECK SETTINGS",IF(OR(A240="",COUNTIFS($A$2:$A$1001,A240)&lt;&gt;1,COUNTIFS('Employees'!$A$2:$A$101,B240,'Employees'!$I$2:$I$101,"OK")&lt;&gt;1,COUNTIFS('Settings'!$H$11:$H$13,D240)&lt;&gt;1),"CHECK ID / TYPE",IF(OR(NOT(ISNUMBER(E240)),NOT(ISNUMBER(F240)),NOT(ISNUMBER(G240))),"CHECK DATES / FRACTION",IF(OR(E240&lt;MAX('Settings'!$B$2,VLOOKUP(B240,'Employees'!$A$2:$H$101,3,FALSE)),F240&gt;'Settings'!$B$5,F240&lt;E240,NOT(OR(G240=1,AND(G240=0.5,E240=F240))),NOT(OR(J240="Pending",J240="Approved",J240="Denied",J240="Canceled"))),"CHECK DATES / FRACTION / STATUS",IF(AND(OR(J240="Approved",J240="Denied"),OR(K240="",NOT(ISNUMBER(L240)))),"ADD DECISION RECORD",IF(AND(OR(J240="Approved",J240="Pending"),COUNTIFS($B$2:$B$1001,B240,$E$2:$E$1001,"&lt;="&amp;F240,$F$2:$F$1001,"&gt;="&amp;E240,$J$2:$J$1001,"&lt;&gt;Denied",$J$2:$J$1001,"&lt;&gt;Canceled")&gt;1),"OVERLAPPING ACTIVE REQUESTS",IF(NETWORKDAYS(E240,F240,'Holidays'!$A$2:$A$51)=0,"NO WORKDAYS","OK"))))))))</f>
        <v/>
      </c>
    </row>
    <row r="241">
      <c r="A241" s="11" t="n"/>
      <c r="B241" s="11" t="n"/>
      <c r="C241" s="8">
        <f>IF($P241="","",IF($P241&lt;&gt;"OK",NA(),VLOOKUP(B241,'Employees'!$A$2:$I$101,2,FALSE)))</f>
        <v/>
      </c>
      <c r="D241" s="2" t="n"/>
      <c r="E241" s="4" t="n"/>
      <c r="F241" s="4" t="n"/>
      <c r="G241" s="12" t="n"/>
      <c r="H241" s="13">
        <f>IF($P241="","",IF($P241&lt;&gt;"OK",NA(),NETWORKDAYS(E241,F241,'Holidays'!$A$2:$A$51)*G241))</f>
        <v/>
      </c>
      <c r="I241" s="13">
        <f>IF($P241="","",IF($P241&lt;&gt;"OK",NA(),H241*'Settings'!$B$4*VLOOKUP(B241,'Employees'!$A$2:$I$101,5,FALSE)))</f>
        <v/>
      </c>
      <c r="J241" s="2" t="n"/>
      <c r="K241" s="2" t="n"/>
      <c r="L241" s="4" t="n"/>
      <c r="M241" s="2" t="n"/>
      <c r="N241" s="13">
        <f>IF($P241="","",IF($P241&lt;&gt;"OK",NA(),IF(J241="Approved",IF(E241&gt;'Settings'!$B$3,0,NETWORKDAYS(E241,MIN(F241,'Settings'!$B$3),'Holidays'!$A$2:$A$51)*G241*'Settings'!$B$4*VLOOKUP(B241,'Employees'!$A$2:$I$101,5,FALSE)),0)))</f>
        <v/>
      </c>
      <c r="O241" s="13">
        <f>IF($P241="","",IF($P241&lt;&gt;"OK",NA(),IF(J241="Approved",I241-N241,0)))</f>
        <v/>
      </c>
      <c r="P241" s="8">
        <f>IF(COUNTA(A241:B241,D241:G241,J241:M241)=0,"",IF('Settings'!$B$7&lt;&gt;"OK","CHECK SETTINGS",IF(OR(A241="",COUNTIFS($A$2:$A$1001,A241)&lt;&gt;1,COUNTIFS('Employees'!$A$2:$A$101,B241,'Employees'!$I$2:$I$101,"OK")&lt;&gt;1,COUNTIFS('Settings'!$H$11:$H$13,D241)&lt;&gt;1),"CHECK ID / TYPE",IF(OR(NOT(ISNUMBER(E241)),NOT(ISNUMBER(F241)),NOT(ISNUMBER(G241))),"CHECK DATES / FRACTION",IF(OR(E241&lt;MAX('Settings'!$B$2,VLOOKUP(B241,'Employees'!$A$2:$H$101,3,FALSE)),F241&gt;'Settings'!$B$5,F241&lt;E241,NOT(OR(G241=1,AND(G241=0.5,E241=F241))),NOT(OR(J241="Pending",J241="Approved",J241="Denied",J241="Canceled"))),"CHECK DATES / FRACTION / STATUS",IF(AND(OR(J241="Approved",J241="Denied"),OR(K241="",NOT(ISNUMBER(L241)))),"ADD DECISION RECORD",IF(AND(OR(J241="Approved",J241="Pending"),COUNTIFS($B$2:$B$1001,B241,$E$2:$E$1001,"&lt;="&amp;F241,$F$2:$F$1001,"&gt;="&amp;E241,$J$2:$J$1001,"&lt;&gt;Denied",$J$2:$J$1001,"&lt;&gt;Canceled")&gt;1),"OVERLAPPING ACTIVE REQUESTS",IF(NETWORKDAYS(E241,F241,'Holidays'!$A$2:$A$51)=0,"NO WORKDAYS","OK"))))))))</f>
        <v/>
      </c>
    </row>
    <row r="242">
      <c r="A242" s="11" t="n"/>
      <c r="B242" s="11" t="n"/>
      <c r="C242" s="8">
        <f>IF($P242="","",IF($P242&lt;&gt;"OK",NA(),VLOOKUP(B242,'Employees'!$A$2:$I$101,2,FALSE)))</f>
        <v/>
      </c>
      <c r="D242" s="2" t="n"/>
      <c r="E242" s="4" t="n"/>
      <c r="F242" s="4" t="n"/>
      <c r="G242" s="12" t="n"/>
      <c r="H242" s="13">
        <f>IF($P242="","",IF($P242&lt;&gt;"OK",NA(),NETWORKDAYS(E242,F242,'Holidays'!$A$2:$A$51)*G242))</f>
        <v/>
      </c>
      <c r="I242" s="13">
        <f>IF($P242="","",IF($P242&lt;&gt;"OK",NA(),H242*'Settings'!$B$4*VLOOKUP(B242,'Employees'!$A$2:$I$101,5,FALSE)))</f>
        <v/>
      </c>
      <c r="J242" s="2" t="n"/>
      <c r="K242" s="2" t="n"/>
      <c r="L242" s="4" t="n"/>
      <c r="M242" s="2" t="n"/>
      <c r="N242" s="13">
        <f>IF($P242="","",IF($P242&lt;&gt;"OK",NA(),IF(J242="Approved",IF(E242&gt;'Settings'!$B$3,0,NETWORKDAYS(E242,MIN(F242,'Settings'!$B$3),'Holidays'!$A$2:$A$51)*G242*'Settings'!$B$4*VLOOKUP(B242,'Employees'!$A$2:$I$101,5,FALSE)),0)))</f>
        <v/>
      </c>
      <c r="O242" s="13">
        <f>IF($P242="","",IF($P242&lt;&gt;"OK",NA(),IF(J242="Approved",I242-N242,0)))</f>
        <v/>
      </c>
      <c r="P242" s="8">
        <f>IF(COUNTA(A242:B242,D242:G242,J242:M242)=0,"",IF('Settings'!$B$7&lt;&gt;"OK","CHECK SETTINGS",IF(OR(A242="",COUNTIFS($A$2:$A$1001,A242)&lt;&gt;1,COUNTIFS('Employees'!$A$2:$A$101,B242,'Employees'!$I$2:$I$101,"OK")&lt;&gt;1,COUNTIFS('Settings'!$H$11:$H$13,D242)&lt;&gt;1),"CHECK ID / TYPE",IF(OR(NOT(ISNUMBER(E242)),NOT(ISNUMBER(F242)),NOT(ISNUMBER(G242))),"CHECK DATES / FRACTION",IF(OR(E242&lt;MAX('Settings'!$B$2,VLOOKUP(B242,'Employees'!$A$2:$H$101,3,FALSE)),F242&gt;'Settings'!$B$5,F242&lt;E242,NOT(OR(G242=1,AND(G242=0.5,E242=F242))),NOT(OR(J242="Pending",J242="Approved",J242="Denied",J242="Canceled"))),"CHECK DATES / FRACTION / STATUS",IF(AND(OR(J242="Approved",J242="Denied"),OR(K242="",NOT(ISNUMBER(L242)))),"ADD DECISION RECORD",IF(AND(OR(J242="Approved",J242="Pending"),COUNTIFS($B$2:$B$1001,B242,$E$2:$E$1001,"&lt;="&amp;F242,$F$2:$F$1001,"&gt;="&amp;E242,$J$2:$J$1001,"&lt;&gt;Denied",$J$2:$J$1001,"&lt;&gt;Canceled")&gt;1),"OVERLAPPING ACTIVE REQUESTS",IF(NETWORKDAYS(E242,F242,'Holidays'!$A$2:$A$51)=0,"NO WORKDAYS","OK"))))))))</f>
        <v/>
      </c>
    </row>
    <row r="243">
      <c r="A243" s="11" t="n"/>
      <c r="B243" s="11" t="n"/>
      <c r="C243" s="8">
        <f>IF($P243="","",IF($P243&lt;&gt;"OK",NA(),VLOOKUP(B243,'Employees'!$A$2:$I$101,2,FALSE)))</f>
        <v/>
      </c>
      <c r="D243" s="2" t="n"/>
      <c r="E243" s="4" t="n"/>
      <c r="F243" s="4" t="n"/>
      <c r="G243" s="12" t="n"/>
      <c r="H243" s="13">
        <f>IF($P243="","",IF($P243&lt;&gt;"OK",NA(),NETWORKDAYS(E243,F243,'Holidays'!$A$2:$A$51)*G243))</f>
        <v/>
      </c>
      <c r="I243" s="13">
        <f>IF($P243="","",IF($P243&lt;&gt;"OK",NA(),H243*'Settings'!$B$4*VLOOKUP(B243,'Employees'!$A$2:$I$101,5,FALSE)))</f>
        <v/>
      </c>
      <c r="J243" s="2" t="n"/>
      <c r="K243" s="2" t="n"/>
      <c r="L243" s="4" t="n"/>
      <c r="M243" s="2" t="n"/>
      <c r="N243" s="13">
        <f>IF($P243="","",IF($P243&lt;&gt;"OK",NA(),IF(J243="Approved",IF(E243&gt;'Settings'!$B$3,0,NETWORKDAYS(E243,MIN(F243,'Settings'!$B$3),'Holidays'!$A$2:$A$51)*G243*'Settings'!$B$4*VLOOKUP(B243,'Employees'!$A$2:$I$101,5,FALSE)),0)))</f>
        <v/>
      </c>
      <c r="O243" s="13">
        <f>IF($P243="","",IF($P243&lt;&gt;"OK",NA(),IF(J243="Approved",I243-N243,0)))</f>
        <v/>
      </c>
      <c r="P243" s="8">
        <f>IF(COUNTA(A243:B243,D243:G243,J243:M243)=0,"",IF('Settings'!$B$7&lt;&gt;"OK","CHECK SETTINGS",IF(OR(A243="",COUNTIFS($A$2:$A$1001,A243)&lt;&gt;1,COUNTIFS('Employees'!$A$2:$A$101,B243,'Employees'!$I$2:$I$101,"OK")&lt;&gt;1,COUNTIFS('Settings'!$H$11:$H$13,D243)&lt;&gt;1),"CHECK ID / TYPE",IF(OR(NOT(ISNUMBER(E243)),NOT(ISNUMBER(F243)),NOT(ISNUMBER(G243))),"CHECK DATES / FRACTION",IF(OR(E243&lt;MAX('Settings'!$B$2,VLOOKUP(B243,'Employees'!$A$2:$H$101,3,FALSE)),F243&gt;'Settings'!$B$5,F243&lt;E243,NOT(OR(G243=1,AND(G243=0.5,E243=F243))),NOT(OR(J243="Pending",J243="Approved",J243="Denied",J243="Canceled"))),"CHECK DATES / FRACTION / STATUS",IF(AND(OR(J243="Approved",J243="Denied"),OR(K243="",NOT(ISNUMBER(L243)))),"ADD DECISION RECORD",IF(AND(OR(J243="Approved",J243="Pending"),COUNTIFS($B$2:$B$1001,B243,$E$2:$E$1001,"&lt;="&amp;F243,$F$2:$F$1001,"&gt;="&amp;E243,$J$2:$J$1001,"&lt;&gt;Denied",$J$2:$J$1001,"&lt;&gt;Canceled")&gt;1),"OVERLAPPING ACTIVE REQUESTS",IF(NETWORKDAYS(E243,F243,'Holidays'!$A$2:$A$51)=0,"NO WORKDAYS","OK"))))))))</f>
        <v/>
      </c>
    </row>
    <row r="244">
      <c r="A244" s="11" t="n"/>
      <c r="B244" s="11" t="n"/>
      <c r="C244" s="8">
        <f>IF($P244="","",IF($P244&lt;&gt;"OK",NA(),VLOOKUP(B244,'Employees'!$A$2:$I$101,2,FALSE)))</f>
        <v/>
      </c>
      <c r="D244" s="2" t="n"/>
      <c r="E244" s="4" t="n"/>
      <c r="F244" s="4" t="n"/>
      <c r="G244" s="12" t="n"/>
      <c r="H244" s="13">
        <f>IF($P244="","",IF($P244&lt;&gt;"OK",NA(),NETWORKDAYS(E244,F244,'Holidays'!$A$2:$A$51)*G244))</f>
        <v/>
      </c>
      <c r="I244" s="13">
        <f>IF($P244="","",IF($P244&lt;&gt;"OK",NA(),H244*'Settings'!$B$4*VLOOKUP(B244,'Employees'!$A$2:$I$101,5,FALSE)))</f>
        <v/>
      </c>
      <c r="J244" s="2" t="n"/>
      <c r="K244" s="2" t="n"/>
      <c r="L244" s="4" t="n"/>
      <c r="M244" s="2" t="n"/>
      <c r="N244" s="13">
        <f>IF($P244="","",IF($P244&lt;&gt;"OK",NA(),IF(J244="Approved",IF(E244&gt;'Settings'!$B$3,0,NETWORKDAYS(E244,MIN(F244,'Settings'!$B$3),'Holidays'!$A$2:$A$51)*G244*'Settings'!$B$4*VLOOKUP(B244,'Employees'!$A$2:$I$101,5,FALSE)),0)))</f>
        <v/>
      </c>
      <c r="O244" s="13">
        <f>IF($P244="","",IF($P244&lt;&gt;"OK",NA(),IF(J244="Approved",I244-N244,0)))</f>
        <v/>
      </c>
      <c r="P244" s="8">
        <f>IF(COUNTA(A244:B244,D244:G244,J244:M244)=0,"",IF('Settings'!$B$7&lt;&gt;"OK","CHECK SETTINGS",IF(OR(A244="",COUNTIFS($A$2:$A$1001,A244)&lt;&gt;1,COUNTIFS('Employees'!$A$2:$A$101,B244,'Employees'!$I$2:$I$101,"OK")&lt;&gt;1,COUNTIFS('Settings'!$H$11:$H$13,D244)&lt;&gt;1),"CHECK ID / TYPE",IF(OR(NOT(ISNUMBER(E244)),NOT(ISNUMBER(F244)),NOT(ISNUMBER(G244))),"CHECK DATES / FRACTION",IF(OR(E244&lt;MAX('Settings'!$B$2,VLOOKUP(B244,'Employees'!$A$2:$H$101,3,FALSE)),F244&gt;'Settings'!$B$5,F244&lt;E244,NOT(OR(G244=1,AND(G244=0.5,E244=F244))),NOT(OR(J244="Pending",J244="Approved",J244="Denied",J244="Canceled"))),"CHECK DATES / FRACTION / STATUS",IF(AND(OR(J244="Approved",J244="Denied"),OR(K244="",NOT(ISNUMBER(L244)))),"ADD DECISION RECORD",IF(AND(OR(J244="Approved",J244="Pending"),COUNTIFS($B$2:$B$1001,B244,$E$2:$E$1001,"&lt;="&amp;F244,$F$2:$F$1001,"&gt;="&amp;E244,$J$2:$J$1001,"&lt;&gt;Denied",$J$2:$J$1001,"&lt;&gt;Canceled")&gt;1),"OVERLAPPING ACTIVE REQUESTS",IF(NETWORKDAYS(E244,F244,'Holidays'!$A$2:$A$51)=0,"NO WORKDAYS","OK"))))))))</f>
        <v/>
      </c>
    </row>
    <row r="245">
      <c r="A245" s="11" t="n"/>
      <c r="B245" s="11" t="n"/>
      <c r="C245" s="8">
        <f>IF($P245="","",IF($P245&lt;&gt;"OK",NA(),VLOOKUP(B245,'Employees'!$A$2:$I$101,2,FALSE)))</f>
        <v/>
      </c>
      <c r="D245" s="2" t="n"/>
      <c r="E245" s="4" t="n"/>
      <c r="F245" s="4" t="n"/>
      <c r="G245" s="12" t="n"/>
      <c r="H245" s="13">
        <f>IF($P245="","",IF($P245&lt;&gt;"OK",NA(),NETWORKDAYS(E245,F245,'Holidays'!$A$2:$A$51)*G245))</f>
        <v/>
      </c>
      <c r="I245" s="13">
        <f>IF($P245="","",IF($P245&lt;&gt;"OK",NA(),H245*'Settings'!$B$4*VLOOKUP(B245,'Employees'!$A$2:$I$101,5,FALSE)))</f>
        <v/>
      </c>
      <c r="J245" s="2" t="n"/>
      <c r="K245" s="2" t="n"/>
      <c r="L245" s="4" t="n"/>
      <c r="M245" s="2" t="n"/>
      <c r="N245" s="13">
        <f>IF($P245="","",IF($P245&lt;&gt;"OK",NA(),IF(J245="Approved",IF(E245&gt;'Settings'!$B$3,0,NETWORKDAYS(E245,MIN(F245,'Settings'!$B$3),'Holidays'!$A$2:$A$51)*G245*'Settings'!$B$4*VLOOKUP(B245,'Employees'!$A$2:$I$101,5,FALSE)),0)))</f>
        <v/>
      </c>
      <c r="O245" s="13">
        <f>IF($P245="","",IF($P245&lt;&gt;"OK",NA(),IF(J245="Approved",I245-N245,0)))</f>
        <v/>
      </c>
      <c r="P245" s="8">
        <f>IF(COUNTA(A245:B245,D245:G245,J245:M245)=0,"",IF('Settings'!$B$7&lt;&gt;"OK","CHECK SETTINGS",IF(OR(A245="",COUNTIFS($A$2:$A$1001,A245)&lt;&gt;1,COUNTIFS('Employees'!$A$2:$A$101,B245,'Employees'!$I$2:$I$101,"OK")&lt;&gt;1,COUNTIFS('Settings'!$H$11:$H$13,D245)&lt;&gt;1),"CHECK ID / TYPE",IF(OR(NOT(ISNUMBER(E245)),NOT(ISNUMBER(F245)),NOT(ISNUMBER(G245))),"CHECK DATES / FRACTION",IF(OR(E245&lt;MAX('Settings'!$B$2,VLOOKUP(B245,'Employees'!$A$2:$H$101,3,FALSE)),F245&gt;'Settings'!$B$5,F245&lt;E245,NOT(OR(G245=1,AND(G245=0.5,E245=F245))),NOT(OR(J245="Pending",J245="Approved",J245="Denied",J245="Canceled"))),"CHECK DATES / FRACTION / STATUS",IF(AND(OR(J245="Approved",J245="Denied"),OR(K245="",NOT(ISNUMBER(L245)))),"ADD DECISION RECORD",IF(AND(OR(J245="Approved",J245="Pending"),COUNTIFS($B$2:$B$1001,B245,$E$2:$E$1001,"&lt;="&amp;F245,$F$2:$F$1001,"&gt;="&amp;E245,$J$2:$J$1001,"&lt;&gt;Denied",$J$2:$J$1001,"&lt;&gt;Canceled")&gt;1),"OVERLAPPING ACTIVE REQUESTS",IF(NETWORKDAYS(E245,F245,'Holidays'!$A$2:$A$51)=0,"NO WORKDAYS","OK"))))))))</f>
        <v/>
      </c>
    </row>
    <row r="246">
      <c r="A246" s="11" t="n"/>
      <c r="B246" s="11" t="n"/>
      <c r="C246" s="8">
        <f>IF($P246="","",IF($P246&lt;&gt;"OK",NA(),VLOOKUP(B246,'Employees'!$A$2:$I$101,2,FALSE)))</f>
        <v/>
      </c>
      <c r="D246" s="2" t="n"/>
      <c r="E246" s="4" t="n"/>
      <c r="F246" s="4" t="n"/>
      <c r="G246" s="12" t="n"/>
      <c r="H246" s="13">
        <f>IF($P246="","",IF($P246&lt;&gt;"OK",NA(),NETWORKDAYS(E246,F246,'Holidays'!$A$2:$A$51)*G246))</f>
        <v/>
      </c>
      <c r="I246" s="13">
        <f>IF($P246="","",IF($P246&lt;&gt;"OK",NA(),H246*'Settings'!$B$4*VLOOKUP(B246,'Employees'!$A$2:$I$101,5,FALSE)))</f>
        <v/>
      </c>
      <c r="J246" s="2" t="n"/>
      <c r="K246" s="2" t="n"/>
      <c r="L246" s="4" t="n"/>
      <c r="M246" s="2" t="n"/>
      <c r="N246" s="13">
        <f>IF($P246="","",IF($P246&lt;&gt;"OK",NA(),IF(J246="Approved",IF(E246&gt;'Settings'!$B$3,0,NETWORKDAYS(E246,MIN(F246,'Settings'!$B$3),'Holidays'!$A$2:$A$51)*G246*'Settings'!$B$4*VLOOKUP(B246,'Employees'!$A$2:$I$101,5,FALSE)),0)))</f>
        <v/>
      </c>
      <c r="O246" s="13">
        <f>IF($P246="","",IF($P246&lt;&gt;"OK",NA(),IF(J246="Approved",I246-N246,0)))</f>
        <v/>
      </c>
      <c r="P246" s="8">
        <f>IF(COUNTA(A246:B246,D246:G246,J246:M246)=0,"",IF('Settings'!$B$7&lt;&gt;"OK","CHECK SETTINGS",IF(OR(A246="",COUNTIFS($A$2:$A$1001,A246)&lt;&gt;1,COUNTIFS('Employees'!$A$2:$A$101,B246,'Employees'!$I$2:$I$101,"OK")&lt;&gt;1,COUNTIFS('Settings'!$H$11:$H$13,D246)&lt;&gt;1),"CHECK ID / TYPE",IF(OR(NOT(ISNUMBER(E246)),NOT(ISNUMBER(F246)),NOT(ISNUMBER(G246))),"CHECK DATES / FRACTION",IF(OR(E246&lt;MAX('Settings'!$B$2,VLOOKUP(B246,'Employees'!$A$2:$H$101,3,FALSE)),F246&gt;'Settings'!$B$5,F246&lt;E246,NOT(OR(G246=1,AND(G246=0.5,E246=F246))),NOT(OR(J246="Pending",J246="Approved",J246="Denied",J246="Canceled"))),"CHECK DATES / FRACTION / STATUS",IF(AND(OR(J246="Approved",J246="Denied"),OR(K246="",NOT(ISNUMBER(L246)))),"ADD DECISION RECORD",IF(AND(OR(J246="Approved",J246="Pending"),COUNTIFS($B$2:$B$1001,B246,$E$2:$E$1001,"&lt;="&amp;F246,$F$2:$F$1001,"&gt;="&amp;E246,$J$2:$J$1001,"&lt;&gt;Denied",$J$2:$J$1001,"&lt;&gt;Canceled")&gt;1),"OVERLAPPING ACTIVE REQUESTS",IF(NETWORKDAYS(E246,F246,'Holidays'!$A$2:$A$51)=0,"NO WORKDAYS","OK"))))))))</f>
        <v/>
      </c>
    </row>
    <row r="247">
      <c r="A247" s="11" t="n"/>
      <c r="B247" s="11" t="n"/>
      <c r="C247" s="8">
        <f>IF($P247="","",IF($P247&lt;&gt;"OK",NA(),VLOOKUP(B247,'Employees'!$A$2:$I$101,2,FALSE)))</f>
        <v/>
      </c>
      <c r="D247" s="2" t="n"/>
      <c r="E247" s="4" t="n"/>
      <c r="F247" s="4" t="n"/>
      <c r="G247" s="12" t="n"/>
      <c r="H247" s="13">
        <f>IF($P247="","",IF($P247&lt;&gt;"OK",NA(),NETWORKDAYS(E247,F247,'Holidays'!$A$2:$A$51)*G247))</f>
        <v/>
      </c>
      <c r="I247" s="13">
        <f>IF($P247="","",IF($P247&lt;&gt;"OK",NA(),H247*'Settings'!$B$4*VLOOKUP(B247,'Employees'!$A$2:$I$101,5,FALSE)))</f>
        <v/>
      </c>
      <c r="J247" s="2" t="n"/>
      <c r="K247" s="2" t="n"/>
      <c r="L247" s="4" t="n"/>
      <c r="M247" s="2" t="n"/>
      <c r="N247" s="13">
        <f>IF($P247="","",IF($P247&lt;&gt;"OK",NA(),IF(J247="Approved",IF(E247&gt;'Settings'!$B$3,0,NETWORKDAYS(E247,MIN(F247,'Settings'!$B$3),'Holidays'!$A$2:$A$51)*G247*'Settings'!$B$4*VLOOKUP(B247,'Employees'!$A$2:$I$101,5,FALSE)),0)))</f>
        <v/>
      </c>
      <c r="O247" s="13">
        <f>IF($P247="","",IF($P247&lt;&gt;"OK",NA(),IF(J247="Approved",I247-N247,0)))</f>
        <v/>
      </c>
      <c r="P247" s="8">
        <f>IF(COUNTA(A247:B247,D247:G247,J247:M247)=0,"",IF('Settings'!$B$7&lt;&gt;"OK","CHECK SETTINGS",IF(OR(A247="",COUNTIFS($A$2:$A$1001,A247)&lt;&gt;1,COUNTIFS('Employees'!$A$2:$A$101,B247,'Employees'!$I$2:$I$101,"OK")&lt;&gt;1,COUNTIFS('Settings'!$H$11:$H$13,D247)&lt;&gt;1),"CHECK ID / TYPE",IF(OR(NOT(ISNUMBER(E247)),NOT(ISNUMBER(F247)),NOT(ISNUMBER(G247))),"CHECK DATES / FRACTION",IF(OR(E247&lt;MAX('Settings'!$B$2,VLOOKUP(B247,'Employees'!$A$2:$H$101,3,FALSE)),F247&gt;'Settings'!$B$5,F247&lt;E247,NOT(OR(G247=1,AND(G247=0.5,E247=F247))),NOT(OR(J247="Pending",J247="Approved",J247="Denied",J247="Canceled"))),"CHECK DATES / FRACTION / STATUS",IF(AND(OR(J247="Approved",J247="Denied"),OR(K247="",NOT(ISNUMBER(L247)))),"ADD DECISION RECORD",IF(AND(OR(J247="Approved",J247="Pending"),COUNTIFS($B$2:$B$1001,B247,$E$2:$E$1001,"&lt;="&amp;F247,$F$2:$F$1001,"&gt;="&amp;E247,$J$2:$J$1001,"&lt;&gt;Denied",$J$2:$J$1001,"&lt;&gt;Canceled")&gt;1),"OVERLAPPING ACTIVE REQUESTS",IF(NETWORKDAYS(E247,F247,'Holidays'!$A$2:$A$51)=0,"NO WORKDAYS","OK"))))))))</f>
        <v/>
      </c>
    </row>
    <row r="248">
      <c r="A248" s="11" t="n"/>
      <c r="B248" s="11" t="n"/>
      <c r="C248" s="8">
        <f>IF($P248="","",IF($P248&lt;&gt;"OK",NA(),VLOOKUP(B248,'Employees'!$A$2:$I$101,2,FALSE)))</f>
        <v/>
      </c>
      <c r="D248" s="2" t="n"/>
      <c r="E248" s="4" t="n"/>
      <c r="F248" s="4" t="n"/>
      <c r="G248" s="12" t="n"/>
      <c r="H248" s="13">
        <f>IF($P248="","",IF($P248&lt;&gt;"OK",NA(),NETWORKDAYS(E248,F248,'Holidays'!$A$2:$A$51)*G248))</f>
        <v/>
      </c>
      <c r="I248" s="13">
        <f>IF($P248="","",IF($P248&lt;&gt;"OK",NA(),H248*'Settings'!$B$4*VLOOKUP(B248,'Employees'!$A$2:$I$101,5,FALSE)))</f>
        <v/>
      </c>
      <c r="J248" s="2" t="n"/>
      <c r="K248" s="2" t="n"/>
      <c r="L248" s="4" t="n"/>
      <c r="M248" s="2" t="n"/>
      <c r="N248" s="13">
        <f>IF($P248="","",IF($P248&lt;&gt;"OK",NA(),IF(J248="Approved",IF(E248&gt;'Settings'!$B$3,0,NETWORKDAYS(E248,MIN(F248,'Settings'!$B$3),'Holidays'!$A$2:$A$51)*G248*'Settings'!$B$4*VLOOKUP(B248,'Employees'!$A$2:$I$101,5,FALSE)),0)))</f>
        <v/>
      </c>
      <c r="O248" s="13">
        <f>IF($P248="","",IF($P248&lt;&gt;"OK",NA(),IF(J248="Approved",I248-N248,0)))</f>
        <v/>
      </c>
      <c r="P248" s="8">
        <f>IF(COUNTA(A248:B248,D248:G248,J248:M248)=0,"",IF('Settings'!$B$7&lt;&gt;"OK","CHECK SETTINGS",IF(OR(A248="",COUNTIFS($A$2:$A$1001,A248)&lt;&gt;1,COUNTIFS('Employees'!$A$2:$A$101,B248,'Employees'!$I$2:$I$101,"OK")&lt;&gt;1,COUNTIFS('Settings'!$H$11:$H$13,D248)&lt;&gt;1),"CHECK ID / TYPE",IF(OR(NOT(ISNUMBER(E248)),NOT(ISNUMBER(F248)),NOT(ISNUMBER(G248))),"CHECK DATES / FRACTION",IF(OR(E248&lt;MAX('Settings'!$B$2,VLOOKUP(B248,'Employees'!$A$2:$H$101,3,FALSE)),F248&gt;'Settings'!$B$5,F248&lt;E248,NOT(OR(G248=1,AND(G248=0.5,E248=F248))),NOT(OR(J248="Pending",J248="Approved",J248="Denied",J248="Canceled"))),"CHECK DATES / FRACTION / STATUS",IF(AND(OR(J248="Approved",J248="Denied"),OR(K248="",NOT(ISNUMBER(L248)))),"ADD DECISION RECORD",IF(AND(OR(J248="Approved",J248="Pending"),COUNTIFS($B$2:$B$1001,B248,$E$2:$E$1001,"&lt;="&amp;F248,$F$2:$F$1001,"&gt;="&amp;E248,$J$2:$J$1001,"&lt;&gt;Denied",$J$2:$J$1001,"&lt;&gt;Canceled")&gt;1),"OVERLAPPING ACTIVE REQUESTS",IF(NETWORKDAYS(E248,F248,'Holidays'!$A$2:$A$51)=0,"NO WORKDAYS","OK"))))))))</f>
        <v/>
      </c>
    </row>
    <row r="249">
      <c r="A249" s="11" t="n"/>
      <c r="B249" s="11" t="n"/>
      <c r="C249" s="8">
        <f>IF($P249="","",IF($P249&lt;&gt;"OK",NA(),VLOOKUP(B249,'Employees'!$A$2:$I$101,2,FALSE)))</f>
        <v/>
      </c>
      <c r="D249" s="2" t="n"/>
      <c r="E249" s="4" t="n"/>
      <c r="F249" s="4" t="n"/>
      <c r="G249" s="12" t="n"/>
      <c r="H249" s="13">
        <f>IF($P249="","",IF($P249&lt;&gt;"OK",NA(),NETWORKDAYS(E249,F249,'Holidays'!$A$2:$A$51)*G249))</f>
        <v/>
      </c>
      <c r="I249" s="13">
        <f>IF($P249="","",IF($P249&lt;&gt;"OK",NA(),H249*'Settings'!$B$4*VLOOKUP(B249,'Employees'!$A$2:$I$101,5,FALSE)))</f>
        <v/>
      </c>
      <c r="J249" s="2" t="n"/>
      <c r="K249" s="2" t="n"/>
      <c r="L249" s="4" t="n"/>
      <c r="M249" s="2" t="n"/>
      <c r="N249" s="13">
        <f>IF($P249="","",IF($P249&lt;&gt;"OK",NA(),IF(J249="Approved",IF(E249&gt;'Settings'!$B$3,0,NETWORKDAYS(E249,MIN(F249,'Settings'!$B$3),'Holidays'!$A$2:$A$51)*G249*'Settings'!$B$4*VLOOKUP(B249,'Employees'!$A$2:$I$101,5,FALSE)),0)))</f>
        <v/>
      </c>
      <c r="O249" s="13">
        <f>IF($P249="","",IF($P249&lt;&gt;"OK",NA(),IF(J249="Approved",I249-N249,0)))</f>
        <v/>
      </c>
      <c r="P249" s="8">
        <f>IF(COUNTA(A249:B249,D249:G249,J249:M249)=0,"",IF('Settings'!$B$7&lt;&gt;"OK","CHECK SETTINGS",IF(OR(A249="",COUNTIFS($A$2:$A$1001,A249)&lt;&gt;1,COUNTIFS('Employees'!$A$2:$A$101,B249,'Employees'!$I$2:$I$101,"OK")&lt;&gt;1,COUNTIFS('Settings'!$H$11:$H$13,D249)&lt;&gt;1),"CHECK ID / TYPE",IF(OR(NOT(ISNUMBER(E249)),NOT(ISNUMBER(F249)),NOT(ISNUMBER(G249))),"CHECK DATES / FRACTION",IF(OR(E249&lt;MAX('Settings'!$B$2,VLOOKUP(B249,'Employees'!$A$2:$H$101,3,FALSE)),F249&gt;'Settings'!$B$5,F249&lt;E249,NOT(OR(G249=1,AND(G249=0.5,E249=F249))),NOT(OR(J249="Pending",J249="Approved",J249="Denied",J249="Canceled"))),"CHECK DATES / FRACTION / STATUS",IF(AND(OR(J249="Approved",J249="Denied"),OR(K249="",NOT(ISNUMBER(L249)))),"ADD DECISION RECORD",IF(AND(OR(J249="Approved",J249="Pending"),COUNTIFS($B$2:$B$1001,B249,$E$2:$E$1001,"&lt;="&amp;F249,$F$2:$F$1001,"&gt;="&amp;E249,$J$2:$J$1001,"&lt;&gt;Denied",$J$2:$J$1001,"&lt;&gt;Canceled")&gt;1),"OVERLAPPING ACTIVE REQUESTS",IF(NETWORKDAYS(E249,F249,'Holidays'!$A$2:$A$51)=0,"NO WORKDAYS","OK"))))))))</f>
        <v/>
      </c>
    </row>
    <row r="250">
      <c r="A250" s="11" t="n"/>
      <c r="B250" s="11" t="n"/>
      <c r="C250" s="8">
        <f>IF($P250="","",IF($P250&lt;&gt;"OK",NA(),VLOOKUP(B250,'Employees'!$A$2:$I$101,2,FALSE)))</f>
        <v/>
      </c>
      <c r="D250" s="2" t="n"/>
      <c r="E250" s="4" t="n"/>
      <c r="F250" s="4" t="n"/>
      <c r="G250" s="12" t="n"/>
      <c r="H250" s="13">
        <f>IF($P250="","",IF($P250&lt;&gt;"OK",NA(),NETWORKDAYS(E250,F250,'Holidays'!$A$2:$A$51)*G250))</f>
        <v/>
      </c>
      <c r="I250" s="13">
        <f>IF($P250="","",IF($P250&lt;&gt;"OK",NA(),H250*'Settings'!$B$4*VLOOKUP(B250,'Employees'!$A$2:$I$101,5,FALSE)))</f>
        <v/>
      </c>
      <c r="J250" s="2" t="n"/>
      <c r="K250" s="2" t="n"/>
      <c r="L250" s="4" t="n"/>
      <c r="M250" s="2" t="n"/>
      <c r="N250" s="13">
        <f>IF($P250="","",IF($P250&lt;&gt;"OK",NA(),IF(J250="Approved",IF(E250&gt;'Settings'!$B$3,0,NETWORKDAYS(E250,MIN(F250,'Settings'!$B$3),'Holidays'!$A$2:$A$51)*G250*'Settings'!$B$4*VLOOKUP(B250,'Employees'!$A$2:$I$101,5,FALSE)),0)))</f>
        <v/>
      </c>
      <c r="O250" s="13">
        <f>IF($P250="","",IF($P250&lt;&gt;"OK",NA(),IF(J250="Approved",I250-N250,0)))</f>
        <v/>
      </c>
      <c r="P250" s="8">
        <f>IF(COUNTA(A250:B250,D250:G250,J250:M250)=0,"",IF('Settings'!$B$7&lt;&gt;"OK","CHECK SETTINGS",IF(OR(A250="",COUNTIFS($A$2:$A$1001,A250)&lt;&gt;1,COUNTIFS('Employees'!$A$2:$A$101,B250,'Employees'!$I$2:$I$101,"OK")&lt;&gt;1,COUNTIFS('Settings'!$H$11:$H$13,D250)&lt;&gt;1),"CHECK ID / TYPE",IF(OR(NOT(ISNUMBER(E250)),NOT(ISNUMBER(F250)),NOT(ISNUMBER(G250))),"CHECK DATES / FRACTION",IF(OR(E250&lt;MAX('Settings'!$B$2,VLOOKUP(B250,'Employees'!$A$2:$H$101,3,FALSE)),F250&gt;'Settings'!$B$5,F250&lt;E250,NOT(OR(G250=1,AND(G250=0.5,E250=F250))),NOT(OR(J250="Pending",J250="Approved",J250="Denied",J250="Canceled"))),"CHECK DATES / FRACTION / STATUS",IF(AND(OR(J250="Approved",J250="Denied"),OR(K250="",NOT(ISNUMBER(L250)))),"ADD DECISION RECORD",IF(AND(OR(J250="Approved",J250="Pending"),COUNTIFS($B$2:$B$1001,B250,$E$2:$E$1001,"&lt;="&amp;F250,$F$2:$F$1001,"&gt;="&amp;E250,$J$2:$J$1001,"&lt;&gt;Denied",$J$2:$J$1001,"&lt;&gt;Canceled")&gt;1),"OVERLAPPING ACTIVE REQUESTS",IF(NETWORKDAYS(E250,F250,'Holidays'!$A$2:$A$51)=0,"NO WORKDAYS","OK"))))))))</f>
        <v/>
      </c>
    </row>
    <row r="251">
      <c r="A251" s="11" t="n"/>
      <c r="B251" s="11" t="n"/>
      <c r="C251" s="8">
        <f>IF($P251="","",IF($P251&lt;&gt;"OK",NA(),VLOOKUP(B251,'Employees'!$A$2:$I$101,2,FALSE)))</f>
        <v/>
      </c>
      <c r="D251" s="2" t="n"/>
      <c r="E251" s="4" t="n"/>
      <c r="F251" s="4" t="n"/>
      <c r="G251" s="12" t="n"/>
      <c r="H251" s="13">
        <f>IF($P251="","",IF($P251&lt;&gt;"OK",NA(),NETWORKDAYS(E251,F251,'Holidays'!$A$2:$A$51)*G251))</f>
        <v/>
      </c>
      <c r="I251" s="13">
        <f>IF($P251="","",IF($P251&lt;&gt;"OK",NA(),H251*'Settings'!$B$4*VLOOKUP(B251,'Employees'!$A$2:$I$101,5,FALSE)))</f>
        <v/>
      </c>
      <c r="J251" s="2" t="n"/>
      <c r="K251" s="2" t="n"/>
      <c r="L251" s="4" t="n"/>
      <c r="M251" s="2" t="n"/>
      <c r="N251" s="13">
        <f>IF($P251="","",IF($P251&lt;&gt;"OK",NA(),IF(J251="Approved",IF(E251&gt;'Settings'!$B$3,0,NETWORKDAYS(E251,MIN(F251,'Settings'!$B$3),'Holidays'!$A$2:$A$51)*G251*'Settings'!$B$4*VLOOKUP(B251,'Employees'!$A$2:$I$101,5,FALSE)),0)))</f>
        <v/>
      </c>
      <c r="O251" s="13">
        <f>IF($P251="","",IF($P251&lt;&gt;"OK",NA(),IF(J251="Approved",I251-N251,0)))</f>
        <v/>
      </c>
      <c r="P251" s="8">
        <f>IF(COUNTA(A251:B251,D251:G251,J251:M251)=0,"",IF('Settings'!$B$7&lt;&gt;"OK","CHECK SETTINGS",IF(OR(A251="",COUNTIFS($A$2:$A$1001,A251)&lt;&gt;1,COUNTIFS('Employees'!$A$2:$A$101,B251,'Employees'!$I$2:$I$101,"OK")&lt;&gt;1,COUNTIFS('Settings'!$H$11:$H$13,D251)&lt;&gt;1),"CHECK ID / TYPE",IF(OR(NOT(ISNUMBER(E251)),NOT(ISNUMBER(F251)),NOT(ISNUMBER(G251))),"CHECK DATES / FRACTION",IF(OR(E251&lt;MAX('Settings'!$B$2,VLOOKUP(B251,'Employees'!$A$2:$H$101,3,FALSE)),F251&gt;'Settings'!$B$5,F251&lt;E251,NOT(OR(G251=1,AND(G251=0.5,E251=F251))),NOT(OR(J251="Pending",J251="Approved",J251="Denied",J251="Canceled"))),"CHECK DATES / FRACTION / STATUS",IF(AND(OR(J251="Approved",J251="Denied"),OR(K251="",NOT(ISNUMBER(L251)))),"ADD DECISION RECORD",IF(AND(OR(J251="Approved",J251="Pending"),COUNTIFS($B$2:$B$1001,B251,$E$2:$E$1001,"&lt;="&amp;F251,$F$2:$F$1001,"&gt;="&amp;E251,$J$2:$J$1001,"&lt;&gt;Denied",$J$2:$J$1001,"&lt;&gt;Canceled")&gt;1),"OVERLAPPING ACTIVE REQUESTS",IF(NETWORKDAYS(E251,F251,'Holidays'!$A$2:$A$51)=0,"NO WORKDAYS","OK"))))))))</f>
        <v/>
      </c>
    </row>
    <row r="252">
      <c r="A252" s="11" t="n"/>
      <c r="B252" s="11" t="n"/>
      <c r="C252" s="8">
        <f>IF($P252="","",IF($P252&lt;&gt;"OK",NA(),VLOOKUP(B252,'Employees'!$A$2:$I$101,2,FALSE)))</f>
        <v/>
      </c>
      <c r="D252" s="2" t="n"/>
      <c r="E252" s="4" t="n"/>
      <c r="F252" s="4" t="n"/>
      <c r="G252" s="12" t="n"/>
      <c r="H252" s="13">
        <f>IF($P252="","",IF($P252&lt;&gt;"OK",NA(),NETWORKDAYS(E252,F252,'Holidays'!$A$2:$A$51)*G252))</f>
        <v/>
      </c>
      <c r="I252" s="13">
        <f>IF($P252="","",IF($P252&lt;&gt;"OK",NA(),H252*'Settings'!$B$4*VLOOKUP(B252,'Employees'!$A$2:$I$101,5,FALSE)))</f>
        <v/>
      </c>
      <c r="J252" s="2" t="n"/>
      <c r="K252" s="2" t="n"/>
      <c r="L252" s="4" t="n"/>
      <c r="M252" s="2" t="n"/>
      <c r="N252" s="13">
        <f>IF($P252="","",IF($P252&lt;&gt;"OK",NA(),IF(J252="Approved",IF(E252&gt;'Settings'!$B$3,0,NETWORKDAYS(E252,MIN(F252,'Settings'!$B$3),'Holidays'!$A$2:$A$51)*G252*'Settings'!$B$4*VLOOKUP(B252,'Employees'!$A$2:$I$101,5,FALSE)),0)))</f>
        <v/>
      </c>
      <c r="O252" s="13">
        <f>IF($P252="","",IF($P252&lt;&gt;"OK",NA(),IF(J252="Approved",I252-N252,0)))</f>
        <v/>
      </c>
      <c r="P252" s="8">
        <f>IF(COUNTA(A252:B252,D252:G252,J252:M252)=0,"",IF('Settings'!$B$7&lt;&gt;"OK","CHECK SETTINGS",IF(OR(A252="",COUNTIFS($A$2:$A$1001,A252)&lt;&gt;1,COUNTIFS('Employees'!$A$2:$A$101,B252,'Employees'!$I$2:$I$101,"OK")&lt;&gt;1,COUNTIFS('Settings'!$H$11:$H$13,D252)&lt;&gt;1),"CHECK ID / TYPE",IF(OR(NOT(ISNUMBER(E252)),NOT(ISNUMBER(F252)),NOT(ISNUMBER(G252))),"CHECK DATES / FRACTION",IF(OR(E252&lt;MAX('Settings'!$B$2,VLOOKUP(B252,'Employees'!$A$2:$H$101,3,FALSE)),F252&gt;'Settings'!$B$5,F252&lt;E252,NOT(OR(G252=1,AND(G252=0.5,E252=F252))),NOT(OR(J252="Pending",J252="Approved",J252="Denied",J252="Canceled"))),"CHECK DATES / FRACTION / STATUS",IF(AND(OR(J252="Approved",J252="Denied"),OR(K252="",NOT(ISNUMBER(L252)))),"ADD DECISION RECORD",IF(AND(OR(J252="Approved",J252="Pending"),COUNTIFS($B$2:$B$1001,B252,$E$2:$E$1001,"&lt;="&amp;F252,$F$2:$F$1001,"&gt;="&amp;E252,$J$2:$J$1001,"&lt;&gt;Denied",$J$2:$J$1001,"&lt;&gt;Canceled")&gt;1),"OVERLAPPING ACTIVE REQUESTS",IF(NETWORKDAYS(E252,F252,'Holidays'!$A$2:$A$51)=0,"NO WORKDAYS","OK"))))))))</f>
        <v/>
      </c>
    </row>
    <row r="253">
      <c r="A253" s="11" t="n"/>
      <c r="B253" s="11" t="n"/>
      <c r="C253" s="8">
        <f>IF($P253="","",IF($P253&lt;&gt;"OK",NA(),VLOOKUP(B253,'Employees'!$A$2:$I$101,2,FALSE)))</f>
        <v/>
      </c>
      <c r="D253" s="2" t="n"/>
      <c r="E253" s="4" t="n"/>
      <c r="F253" s="4" t="n"/>
      <c r="G253" s="12" t="n"/>
      <c r="H253" s="13">
        <f>IF($P253="","",IF($P253&lt;&gt;"OK",NA(),NETWORKDAYS(E253,F253,'Holidays'!$A$2:$A$51)*G253))</f>
        <v/>
      </c>
      <c r="I253" s="13">
        <f>IF($P253="","",IF($P253&lt;&gt;"OK",NA(),H253*'Settings'!$B$4*VLOOKUP(B253,'Employees'!$A$2:$I$101,5,FALSE)))</f>
        <v/>
      </c>
      <c r="J253" s="2" t="n"/>
      <c r="K253" s="2" t="n"/>
      <c r="L253" s="4" t="n"/>
      <c r="M253" s="2" t="n"/>
      <c r="N253" s="13">
        <f>IF($P253="","",IF($P253&lt;&gt;"OK",NA(),IF(J253="Approved",IF(E253&gt;'Settings'!$B$3,0,NETWORKDAYS(E253,MIN(F253,'Settings'!$B$3),'Holidays'!$A$2:$A$51)*G253*'Settings'!$B$4*VLOOKUP(B253,'Employees'!$A$2:$I$101,5,FALSE)),0)))</f>
        <v/>
      </c>
      <c r="O253" s="13">
        <f>IF($P253="","",IF($P253&lt;&gt;"OK",NA(),IF(J253="Approved",I253-N253,0)))</f>
        <v/>
      </c>
      <c r="P253" s="8">
        <f>IF(COUNTA(A253:B253,D253:G253,J253:M253)=0,"",IF('Settings'!$B$7&lt;&gt;"OK","CHECK SETTINGS",IF(OR(A253="",COUNTIFS($A$2:$A$1001,A253)&lt;&gt;1,COUNTIFS('Employees'!$A$2:$A$101,B253,'Employees'!$I$2:$I$101,"OK")&lt;&gt;1,COUNTIFS('Settings'!$H$11:$H$13,D253)&lt;&gt;1),"CHECK ID / TYPE",IF(OR(NOT(ISNUMBER(E253)),NOT(ISNUMBER(F253)),NOT(ISNUMBER(G253))),"CHECK DATES / FRACTION",IF(OR(E253&lt;MAX('Settings'!$B$2,VLOOKUP(B253,'Employees'!$A$2:$H$101,3,FALSE)),F253&gt;'Settings'!$B$5,F253&lt;E253,NOT(OR(G253=1,AND(G253=0.5,E253=F253))),NOT(OR(J253="Pending",J253="Approved",J253="Denied",J253="Canceled"))),"CHECK DATES / FRACTION / STATUS",IF(AND(OR(J253="Approved",J253="Denied"),OR(K253="",NOT(ISNUMBER(L253)))),"ADD DECISION RECORD",IF(AND(OR(J253="Approved",J253="Pending"),COUNTIFS($B$2:$B$1001,B253,$E$2:$E$1001,"&lt;="&amp;F253,$F$2:$F$1001,"&gt;="&amp;E253,$J$2:$J$1001,"&lt;&gt;Denied",$J$2:$J$1001,"&lt;&gt;Canceled")&gt;1),"OVERLAPPING ACTIVE REQUESTS",IF(NETWORKDAYS(E253,F253,'Holidays'!$A$2:$A$51)=0,"NO WORKDAYS","OK"))))))))</f>
        <v/>
      </c>
    </row>
    <row r="254">
      <c r="A254" s="11" t="n"/>
      <c r="B254" s="11" t="n"/>
      <c r="C254" s="8">
        <f>IF($P254="","",IF($P254&lt;&gt;"OK",NA(),VLOOKUP(B254,'Employees'!$A$2:$I$101,2,FALSE)))</f>
        <v/>
      </c>
      <c r="D254" s="2" t="n"/>
      <c r="E254" s="4" t="n"/>
      <c r="F254" s="4" t="n"/>
      <c r="G254" s="12" t="n"/>
      <c r="H254" s="13">
        <f>IF($P254="","",IF($P254&lt;&gt;"OK",NA(),NETWORKDAYS(E254,F254,'Holidays'!$A$2:$A$51)*G254))</f>
        <v/>
      </c>
      <c r="I254" s="13">
        <f>IF($P254="","",IF($P254&lt;&gt;"OK",NA(),H254*'Settings'!$B$4*VLOOKUP(B254,'Employees'!$A$2:$I$101,5,FALSE)))</f>
        <v/>
      </c>
      <c r="J254" s="2" t="n"/>
      <c r="K254" s="2" t="n"/>
      <c r="L254" s="4" t="n"/>
      <c r="M254" s="2" t="n"/>
      <c r="N254" s="13">
        <f>IF($P254="","",IF($P254&lt;&gt;"OK",NA(),IF(J254="Approved",IF(E254&gt;'Settings'!$B$3,0,NETWORKDAYS(E254,MIN(F254,'Settings'!$B$3),'Holidays'!$A$2:$A$51)*G254*'Settings'!$B$4*VLOOKUP(B254,'Employees'!$A$2:$I$101,5,FALSE)),0)))</f>
        <v/>
      </c>
      <c r="O254" s="13">
        <f>IF($P254="","",IF($P254&lt;&gt;"OK",NA(),IF(J254="Approved",I254-N254,0)))</f>
        <v/>
      </c>
      <c r="P254" s="8">
        <f>IF(COUNTA(A254:B254,D254:G254,J254:M254)=0,"",IF('Settings'!$B$7&lt;&gt;"OK","CHECK SETTINGS",IF(OR(A254="",COUNTIFS($A$2:$A$1001,A254)&lt;&gt;1,COUNTIFS('Employees'!$A$2:$A$101,B254,'Employees'!$I$2:$I$101,"OK")&lt;&gt;1,COUNTIFS('Settings'!$H$11:$H$13,D254)&lt;&gt;1),"CHECK ID / TYPE",IF(OR(NOT(ISNUMBER(E254)),NOT(ISNUMBER(F254)),NOT(ISNUMBER(G254))),"CHECK DATES / FRACTION",IF(OR(E254&lt;MAX('Settings'!$B$2,VLOOKUP(B254,'Employees'!$A$2:$H$101,3,FALSE)),F254&gt;'Settings'!$B$5,F254&lt;E254,NOT(OR(G254=1,AND(G254=0.5,E254=F254))),NOT(OR(J254="Pending",J254="Approved",J254="Denied",J254="Canceled"))),"CHECK DATES / FRACTION / STATUS",IF(AND(OR(J254="Approved",J254="Denied"),OR(K254="",NOT(ISNUMBER(L254)))),"ADD DECISION RECORD",IF(AND(OR(J254="Approved",J254="Pending"),COUNTIFS($B$2:$B$1001,B254,$E$2:$E$1001,"&lt;="&amp;F254,$F$2:$F$1001,"&gt;="&amp;E254,$J$2:$J$1001,"&lt;&gt;Denied",$J$2:$J$1001,"&lt;&gt;Canceled")&gt;1),"OVERLAPPING ACTIVE REQUESTS",IF(NETWORKDAYS(E254,F254,'Holidays'!$A$2:$A$51)=0,"NO WORKDAYS","OK"))))))))</f>
        <v/>
      </c>
    </row>
    <row r="255">
      <c r="A255" s="11" t="n"/>
      <c r="B255" s="11" t="n"/>
      <c r="C255" s="8">
        <f>IF($P255="","",IF($P255&lt;&gt;"OK",NA(),VLOOKUP(B255,'Employees'!$A$2:$I$101,2,FALSE)))</f>
        <v/>
      </c>
      <c r="D255" s="2" t="n"/>
      <c r="E255" s="4" t="n"/>
      <c r="F255" s="4" t="n"/>
      <c r="G255" s="12" t="n"/>
      <c r="H255" s="13">
        <f>IF($P255="","",IF($P255&lt;&gt;"OK",NA(),NETWORKDAYS(E255,F255,'Holidays'!$A$2:$A$51)*G255))</f>
        <v/>
      </c>
      <c r="I255" s="13">
        <f>IF($P255="","",IF($P255&lt;&gt;"OK",NA(),H255*'Settings'!$B$4*VLOOKUP(B255,'Employees'!$A$2:$I$101,5,FALSE)))</f>
        <v/>
      </c>
      <c r="J255" s="2" t="n"/>
      <c r="K255" s="2" t="n"/>
      <c r="L255" s="4" t="n"/>
      <c r="M255" s="2" t="n"/>
      <c r="N255" s="13">
        <f>IF($P255="","",IF($P255&lt;&gt;"OK",NA(),IF(J255="Approved",IF(E255&gt;'Settings'!$B$3,0,NETWORKDAYS(E255,MIN(F255,'Settings'!$B$3),'Holidays'!$A$2:$A$51)*G255*'Settings'!$B$4*VLOOKUP(B255,'Employees'!$A$2:$I$101,5,FALSE)),0)))</f>
        <v/>
      </c>
      <c r="O255" s="13">
        <f>IF($P255="","",IF($P255&lt;&gt;"OK",NA(),IF(J255="Approved",I255-N255,0)))</f>
        <v/>
      </c>
      <c r="P255" s="8">
        <f>IF(COUNTA(A255:B255,D255:G255,J255:M255)=0,"",IF('Settings'!$B$7&lt;&gt;"OK","CHECK SETTINGS",IF(OR(A255="",COUNTIFS($A$2:$A$1001,A255)&lt;&gt;1,COUNTIFS('Employees'!$A$2:$A$101,B255,'Employees'!$I$2:$I$101,"OK")&lt;&gt;1,COUNTIFS('Settings'!$H$11:$H$13,D255)&lt;&gt;1),"CHECK ID / TYPE",IF(OR(NOT(ISNUMBER(E255)),NOT(ISNUMBER(F255)),NOT(ISNUMBER(G255))),"CHECK DATES / FRACTION",IF(OR(E255&lt;MAX('Settings'!$B$2,VLOOKUP(B255,'Employees'!$A$2:$H$101,3,FALSE)),F255&gt;'Settings'!$B$5,F255&lt;E255,NOT(OR(G255=1,AND(G255=0.5,E255=F255))),NOT(OR(J255="Pending",J255="Approved",J255="Denied",J255="Canceled"))),"CHECK DATES / FRACTION / STATUS",IF(AND(OR(J255="Approved",J255="Denied"),OR(K255="",NOT(ISNUMBER(L255)))),"ADD DECISION RECORD",IF(AND(OR(J255="Approved",J255="Pending"),COUNTIFS($B$2:$B$1001,B255,$E$2:$E$1001,"&lt;="&amp;F255,$F$2:$F$1001,"&gt;="&amp;E255,$J$2:$J$1001,"&lt;&gt;Denied",$J$2:$J$1001,"&lt;&gt;Canceled")&gt;1),"OVERLAPPING ACTIVE REQUESTS",IF(NETWORKDAYS(E255,F255,'Holidays'!$A$2:$A$51)=0,"NO WORKDAYS","OK"))))))))</f>
        <v/>
      </c>
    </row>
    <row r="256">
      <c r="A256" s="11" t="n"/>
      <c r="B256" s="11" t="n"/>
      <c r="C256" s="8">
        <f>IF($P256="","",IF($P256&lt;&gt;"OK",NA(),VLOOKUP(B256,'Employees'!$A$2:$I$101,2,FALSE)))</f>
        <v/>
      </c>
      <c r="D256" s="2" t="n"/>
      <c r="E256" s="4" t="n"/>
      <c r="F256" s="4" t="n"/>
      <c r="G256" s="12" t="n"/>
      <c r="H256" s="13">
        <f>IF($P256="","",IF($P256&lt;&gt;"OK",NA(),NETWORKDAYS(E256,F256,'Holidays'!$A$2:$A$51)*G256))</f>
        <v/>
      </c>
      <c r="I256" s="13">
        <f>IF($P256="","",IF($P256&lt;&gt;"OK",NA(),H256*'Settings'!$B$4*VLOOKUP(B256,'Employees'!$A$2:$I$101,5,FALSE)))</f>
        <v/>
      </c>
      <c r="J256" s="2" t="n"/>
      <c r="K256" s="2" t="n"/>
      <c r="L256" s="4" t="n"/>
      <c r="M256" s="2" t="n"/>
      <c r="N256" s="13">
        <f>IF($P256="","",IF($P256&lt;&gt;"OK",NA(),IF(J256="Approved",IF(E256&gt;'Settings'!$B$3,0,NETWORKDAYS(E256,MIN(F256,'Settings'!$B$3),'Holidays'!$A$2:$A$51)*G256*'Settings'!$B$4*VLOOKUP(B256,'Employees'!$A$2:$I$101,5,FALSE)),0)))</f>
        <v/>
      </c>
      <c r="O256" s="13">
        <f>IF($P256="","",IF($P256&lt;&gt;"OK",NA(),IF(J256="Approved",I256-N256,0)))</f>
        <v/>
      </c>
      <c r="P256" s="8">
        <f>IF(COUNTA(A256:B256,D256:G256,J256:M256)=0,"",IF('Settings'!$B$7&lt;&gt;"OK","CHECK SETTINGS",IF(OR(A256="",COUNTIFS($A$2:$A$1001,A256)&lt;&gt;1,COUNTIFS('Employees'!$A$2:$A$101,B256,'Employees'!$I$2:$I$101,"OK")&lt;&gt;1,COUNTIFS('Settings'!$H$11:$H$13,D256)&lt;&gt;1),"CHECK ID / TYPE",IF(OR(NOT(ISNUMBER(E256)),NOT(ISNUMBER(F256)),NOT(ISNUMBER(G256))),"CHECK DATES / FRACTION",IF(OR(E256&lt;MAX('Settings'!$B$2,VLOOKUP(B256,'Employees'!$A$2:$H$101,3,FALSE)),F256&gt;'Settings'!$B$5,F256&lt;E256,NOT(OR(G256=1,AND(G256=0.5,E256=F256))),NOT(OR(J256="Pending",J256="Approved",J256="Denied",J256="Canceled"))),"CHECK DATES / FRACTION / STATUS",IF(AND(OR(J256="Approved",J256="Denied"),OR(K256="",NOT(ISNUMBER(L256)))),"ADD DECISION RECORD",IF(AND(OR(J256="Approved",J256="Pending"),COUNTIFS($B$2:$B$1001,B256,$E$2:$E$1001,"&lt;="&amp;F256,$F$2:$F$1001,"&gt;="&amp;E256,$J$2:$J$1001,"&lt;&gt;Denied",$J$2:$J$1001,"&lt;&gt;Canceled")&gt;1),"OVERLAPPING ACTIVE REQUESTS",IF(NETWORKDAYS(E256,F256,'Holidays'!$A$2:$A$51)=0,"NO WORKDAYS","OK"))))))))</f>
        <v/>
      </c>
    </row>
    <row r="257">
      <c r="A257" s="11" t="n"/>
      <c r="B257" s="11" t="n"/>
      <c r="C257" s="8">
        <f>IF($P257="","",IF($P257&lt;&gt;"OK",NA(),VLOOKUP(B257,'Employees'!$A$2:$I$101,2,FALSE)))</f>
        <v/>
      </c>
      <c r="D257" s="2" t="n"/>
      <c r="E257" s="4" t="n"/>
      <c r="F257" s="4" t="n"/>
      <c r="G257" s="12" t="n"/>
      <c r="H257" s="13">
        <f>IF($P257="","",IF($P257&lt;&gt;"OK",NA(),NETWORKDAYS(E257,F257,'Holidays'!$A$2:$A$51)*G257))</f>
        <v/>
      </c>
      <c r="I257" s="13">
        <f>IF($P257="","",IF($P257&lt;&gt;"OK",NA(),H257*'Settings'!$B$4*VLOOKUP(B257,'Employees'!$A$2:$I$101,5,FALSE)))</f>
        <v/>
      </c>
      <c r="J257" s="2" t="n"/>
      <c r="K257" s="2" t="n"/>
      <c r="L257" s="4" t="n"/>
      <c r="M257" s="2" t="n"/>
      <c r="N257" s="13">
        <f>IF($P257="","",IF($P257&lt;&gt;"OK",NA(),IF(J257="Approved",IF(E257&gt;'Settings'!$B$3,0,NETWORKDAYS(E257,MIN(F257,'Settings'!$B$3),'Holidays'!$A$2:$A$51)*G257*'Settings'!$B$4*VLOOKUP(B257,'Employees'!$A$2:$I$101,5,FALSE)),0)))</f>
        <v/>
      </c>
      <c r="O257" s="13">
        <f>IF($P257="","",IF($P257&lt;&gt;"OK",NA(),IF(J257="Approved",I257-N257,0)))</f>
        <v/>
      </c>
      <c r="P257" s="8">
        <f>IF(COUNTA(A257:B257,D257:G257,J257:M257)=0,"",IF('Settings'!$B$7&lt;&gt;"OK","CHECK SETTINGS",IF(OR(A257="",COUNTIFS($A$2:$A$1001,A257)&lt;&gt;1,COUNTIFS('Employees'!$A$2:$A$101,B257,'Employees'!$I$2:$I$101,"OK")&lt;&gt;1,COUNTIFS('Settings'!$H$11:$H$13,D257)&lt;&gt;1),"CHECK ID / TYPE",IF(OR(NOT(ISNUMBER(E257)),NOT(ISNUMBER(F257)),NOT(ISNUMBER(G257))),"CHECK DATES / FRACTION",IF(OR(E257&lt;MAX('Settings'!$B$2,VLOOKUP(B257,'Employees'!$A$2:$H$101,3,FALSE)),F257&gt;'Settings'!$B$5,F257&lt;E257,NOT(OR(G257=1,AND(G257=0.5,E257=F257))),NOT(OR(J257="Pending",J257="Approved",J257="Denied",J257="Canceled"))),"CHECK DATES / FRACTION / STATUS",IF(AND(OR(J257="Approved",J257="Denied"),OR(K257="",NOT(ISNUMBER(L257)))),"ADD DECISION RECORD",IF(AND(OR(J257="Approved",J257="Pending"),COUNTIFS($B$2:$B$1001,B257,$E$2:$E$1001,"&lt;="&amp;F257,$F$2:$F$1001,"&gt;="&amp;E257,$J$2:$J$1001,"&lt;&gt;Denied",$J$2:$J$1001,"&lt;&gt;Canceled")&gt;1),"OVERLAPPING ACTIVE REQUESTS",IF(NETWORKDAYS(E257,F257,'Holidays'!$A$2:$A$51)=0,"NO WORKDAYS","OK"))))))))</f>
        <v/>
      </c>
    </row>
    <row r="258">
      <c r="A258" s="11" t="n"/>
      <c r="B258" s="11" t="n"/>
      <c r="C258" s="8">
        <f>IF($P258="","",IF($P258&lt;&gt;"OK",NA(),VLOOKUP(B258,'Employees'!$A$2:$I$101,2,FALSE)))</f>
        <v/>
      </c>
      <c r="D258" s="2" t="n"/>
      <c r="E258" s="4" t="n"/>
      <c r="F258" s="4" t="n"/>
      <c r="G258" s="12" t="n"/>
      <c r="H258" s="13">
        <f>IF($P258="","",IF($P258&lt;&gt;"OK",NA(),NETWORKDAYS(E258,F258,'Holidays'!$A$2:$A$51)*G258))</f>
        <v/>
      </c>
      <c r="I258" s="13">
        <f>IF($P258="","",IF($P258&lt;&gt;"OK",NA(),H258*'Settings'!$B$4*VLOOKUP(B258,'Employees'!$A$2:$I$101,5,FALSE)))</f>
        <v/>
      </c>
      <c r="J258" s="2" t="n"/>
      <c r="K258" s="2" t="n"/>
      <c r="L258" s="4" t="n"/>
      <c r="M258" s="2" t="n"/>
      <c r="N258" s="13">
        <f>IF($P258="","",IF($P258&lt;&gt;"OK",NA(),IF(J258="Approved",IF(E258&gt;'Settings'!$B$3,0,NETWORKDAYS(E258,MIN(F258,'Settings'!$B$3),'Holidays'!$A$2:$A$51)*G258*'Settings'!$B$4*VLOOKUP(B258,'Employees'!$A$2:$I$101,5,FALSE)),0)))</f>
        <v/>
      </c>
      <c r="O258" s="13">
        <f>IF($P258="","",IF($P258&lt;&gt;"OK",NA(),IF(J258="Approved",I258-N258,0)))</f>
        <v/>
      </c>
      <c r="P258" s="8">
        <f>IF(COUNTA(A258:B258,D258:G258,J258:M258)=0,"",IF('Settings'!$B$7&lt;&gt;"OK","CHECK SETTINGS",IF(OR(A258="",COUNTIFS($A$2:$A$1001,A258)&lt;&gt;1,COUNTIFS('Employees'!$A$2:$A$101,B258,'Employees'!$I$2:$I$101,"OK")&lt;&gt;1,COUNTIFS('Settings'!$H$11:$H$13,D258)&lt;&gt;1),"CHECK ID / TYPE",IF(OR(NOT(ISNUMBER(E258)),NOT(ISNUMBER(F258)),NOT(ISNUMBER(G258))),"CHECK DATES / FRACTION",IF(OR(E258&lt;MAX('Settings'!$B$2,VLOOKUP(B258,'Employees'!$A$2:$H$101,3,FALSE)),F258&gt;'Settings'!$B$5,F258&lt;E258,NOT(OR(G258=1,AND(G258=0.5,E258=F258))),NOT(OR(J258="Pending",J258="Approved",J258="Denied",J258="Canceled"))),"CHECK DATES / FRACTION / STATUS",IF(AND(OR(J258="Approved",J258="Denied"),OR(K258="",NOT(ISNUMBER(L258)))),"ADD DECISION RECORD",IF(AND(OR(J258="Approved",J258="Pending"),COUNTIFS($B$2:$B$1001,B258,$E$2:$E$1001,"&lt;="&amp;F258,$F$2:$F$1001,"&gt;="&amp;E258,$J$2:$J$1001,"&lt;&gt;Denied",$J$2:$J$1001,"&lt;&gt;Canceled")&gt;1),"OVERLAPPING ACTIVE REQUESTS",IF(NETWORKDAYS(E258,F258,'Holidays'!$A$2:$A$51)=0,"NO WORKDAYS","OK"))))))))</f>
        <v/>
      </c>
    </row>
    <row r="259">
      <c r="A259" s="11" t="n"/>
      <c r="B259" s="11" t="n"/>
      <c r="C259" s="8">
        <f>IF($P259="","",IF($P259&lt;&gt;"OK",NA(),VLOOKUP(B259,'Employees'!$A$2:$I$101,2,FALSE)))</f>
        <v/>
      </c>
      <c r="D259" s="2" t="n"/>
      <c r="E259" s="4" t="n"/>
      <c r="F259" s="4" t="n"/>
      <c r="G259" s="12" t="n"/>
      <c r="H259" s="13">
        <f>IF($P259="","",IF($P259&lt;&gt;"OK",NA(),NETWORKDAYS(E259,F259,'Holidays'!$A$2:$A$51)*G259))</f>
        <v/>
      </c>
      <c r="I259" s="13">
        <f>IF($P259="","",IF($P259&lt;&gt;"OK",NA(),H259*'Settings'!$B$4*VLOOKUP(B259,'Employees'!$A$2:$I$101,5,FALSE)))</f>
        <v/>
      </c>
      <c r="J259" s="2" t="n"/>
      <c r="K259" s="2" t="n"/>
      <c r="L259" s="4" t="n"/>
      <c r="M259" s="2" t="n"/>
      <c r="N259" s="13">
        <f>IF($P259="","",IF($P259&lt;&gt;"OK",NA(),IF(J259="Approved",IF(E259&gt;'Settings'!$B$3,0,NETWORKDAYS(E259,MIN(F259,'Settings'!$B$3),'Holidays'!$A$2:$A$51)*G259*'Settings'!$B$4*VLOOKUP(B259,'Employees'!$A$2:$I$101,5,FALSE)),0)))</f>
        <v/>
      </c>
      <c r="O259" s="13">
        <f>IF($P259="","",IF($P259&lt;&gt;"OK",NA(),IF(J259="Approved",I259-N259,0)))</f>
        <v/>
      </c>
      <c r="P259" s="8">
        <f>IF(COUNTA(A259:B259,D259:G259,J259:M259)=0,"",IF('Settings'!$B$7&lt;&gt;"OK","CHECK SETTINGS",IF(OR(A259="",COUNTIFS($A$2:$A$1001,A259)&lt;&gt;1,COUNTIFS('Employees'!$A$2:$A$101,B259,'Employees'!$I$2:$I$101,"OK")&lt;&gt;1,COUNTIFS('Settings'!$H$11:$H$13,D259)&lt;&gt;1),"CHECK ID / TYPE",IF(OR(NOT(ISNUMBER(E259)),NOT(ISNUMBER(F259)),NOT(ISNUMBER(G259))),"CHECK DATES / FRACTION",IF(OR(E259&lt;MAX('Settings'!$B$2,VLOOKUP(B259,'Employees'!$A$2:$H$101,3,FALSE)),F259&gt;'Settings'!$B$5,F259&lt;E259,NOT(OR(G259=1,AND(G259=0.5,E259=F259))),NOT(OR(J259="Pending",J259="Approved",J259="Denied",J259="Canceled"))),"CHECK DATES / FRACTION / STATUS",IF(AND(OR(J259="Approved",J259="Denied"),OR(K259="",NOT(ISNUMBER(L259)))),"ADD DECISION RECORD",IF(AND(OR(J259="Approved",J259="Pending"),COUNTIFS($B$2:$B$1001,B259,$E$2:$E$1001,"&lt;="&amp;F259,$F$2:$F$1001,"&gt;="&amp;E259,$J$2:$J$1001,"&lt;&gt;Denied",$J$2:$J$1001,"&lt;&gt;Canceled")&gt;1),"OVERLAPPING ACTIVE REQUESTS",IF(NETWORKDAYS(E259,F259,'Holidays'!$A$2:$A$51)=0,"NO WORKDAYS","OK"))))))))</f>
        <v/>
      </c>
    </row>
    <row r="260">
      <c r="A260" s="11" t="n"/>
      <c r="B260" s="11" t="n"/>
      <c r="C260" s="8">
        <f>IF($P260="","",IF($P260&lt;&gt;"OK",NA(),VLOOKUP(B260,'Employees'!$A$2:$I$101,2,FALSE)))</f>
        <v/>
      </c>
      <c r="D260" s="2" t="n"/>
      <c r="E260" s="4" t="n"/>
      <c r="F260" s="4" t="n"/>
      <c r="G260" s="12" t="n"/>
      <c r="H260" s="13">
        <f>IF($P260="","",IF($P260&lt;&gt;"OK",NA(),NETWORKDAYS(E260,F260,'Holidays'!$A$2:$A$51)*G260))</f>
        <v/>
      </c>
      <c r="I260" s="13">
        <f>IF($P260="","",IF($P260&lt;&gt;"OK",NA(),H260*'Settings'!$B$4*VLOOKUP(B260,'Employees'!$A$2:$I$101,5,FALSE)))</f>
        <v/>
      </c>
      <c r="J260" s="2" t="n"/>
      <c r="K260" s="2" t="n"/>
      <c r="L260" s="4" t="n"/>
      <c r="M260" s="2" t="n"/>
      <c r="N260" s="13">
        <f>IF($P260="","",IF($P260&lt;&gt;"OK",NA(),IF(J260="Approved",IF(E260&gt;'Settings'!$B$3,0,NETWORKDAYS(E260,MIN(F260,'Settings'!$B$3),'Holidays'!$A$2:$A$51)*G260*'Settings'!$B$4*VLOOKUP(B260,'Employees'!$A$2:$I$101,5,FALSE)),0)))</f>
        <v/>
      </c>
      <c r="O260" s="13">
        <f>IF($P260="","",IF($P260&lt;&gt;"OK",NA(),IF(J260="Approved",I260-N260,0)))</f>
        <v/>
      </c>
      <c r="P260" s="8">
        <f>IF(COUNTA(A260:B260,D260:G260,J260:M260)=0,"",IF('Settings'!$B$7&lt;&gt;"OK","CHECK SETTINGS",IF(OR(A260="",COUNTIFS($A$2:$A$1001,A260)&lt;&gt;1,COUNTIFS('Employees'!$A$2:$A$101,B260,'Employees'!$I$2:$I$101,"OK")&lt;&gt;1,COUNTIFS('Settings'!$H$11:$H$13,D260)&lt;&gt;1),"CHECK ID / TYPE",IF(OR(NOT(ISNUMBER(E260)),NOT(ISNUMBER(F260)),NOT(ISNUMBER(G260))),"CHECK DATES / FRACTION",IF(OR(E260&lt;MAX('Settings'!$B$2,VLOOKUP(B260,'Employees'!$A$2:$H$101,3,FALSE)),F260&gt;'Settings'!$B$5,F260&lt;E260,NOT(OR(G260=1,AND(G260=0.5,E260=F260))),NOT(OR(J260="Pending",J260="Approved",J260="Denied",J260="Canceled"))),"CHECK DATES / FRACTION / STATUS",IF(AND(OR(J260="Approved",J260="Denied"),OR(K260="",NOT(ISNUMBER(L260)))),"ADD DECISION RECORD",IF(AND(OR(J260="Approved",J260="Pending"),COUNTIFS($B$2:$B$1001,B260,$E$2:$E$1001,"&lt;="&amp;F260,$F$2:$F$1001,"&gt;="&amp;E260,$J$2:$J$1001,"&lt;&gt;Denied",$J$2:$J$1001,"&lt;&gt;Canceled")&gt;1),"OVERLAPPING ACTIVE REQUESTS",IF(NETWORKDAYS(E260,F260,'Holidays'!$A$2:$A$51)=0,"NO WORKDAYS","OK"))))))))</f>
        <v/>
      </c>
    </row>
    <row r="261">
      <c r="A261" s="11" t="n"/>
      <c r="B261" s="11" t="n"/>
      <c r="C261" s="8">
        <f>IF($P261="","",IF($P261&lt;&gt;"OK",NA(),VLOOKUP(B261,'Employees'!$A$2:$I$101,2,FALSE)))</f>
        <v/>
      </c>
      <c r="D261" s="2" t="n"/>
      <c r="E261" s="4" t="n"/>
      <c r="F261" s="4" t="n"/>
      <c r="G261" s="12" t="n"/>
      <c r="H261" s="13">
        <f>IF($P261="","",IF($P261&lt;&gt;"OK",NA(),NETWORKDAYS(E261,F261,'Holidays'!$A$2:$A$51)*G261))</f>
        <v/>
      </c>
      <c r="I261" s="13">
        <f>IF($P261="","",IF($P261&lt;&gt;"OK",NA(),H261*'Settings'!$B$4*VLOOKUP(B261,'Employees'!$A$2:$I$101,5,FALSE)))</f>
        <v/>
      </c>
      <c r="J261" s="2" t="n"/>
      <c r="K261" s="2" t="n"/>
      <c r="L261" s="4" t="n"/>
      <c r="M261" s="2" t="n"/>
      <c r="N261" s="13">
        <f>IF($P261="","",IF($P261&lt;&gt;"OK",NA(),IF(J261="Approved",IF(E261&gt;'Settings'!$B$3,0,NETWORKDAYS(E261,MIN(F261,'Settings'!$B$3),'Holidays'!$A$2:$A$51)*G261*'Settings'!$B$4*VLOOKUP(B261,'Employees'!$A$2:$I$101,5,FALSE)),0)))</f>
        <v/>
      </c>
      <c r="O261" s="13">
        <f>IF($P261="","",IF($P261&lt;&gt;"OK",NA(),IF(J261="Approved",I261-N261,0)))</f>
        <v/>
      </c>
      <c r="P261" s="8">
        <f>IF(COUNTA(A261:B261,D261:G261,J261:M261)=0,"",IF('Settings'!$B$7&lt;&gt;"OK","CHECK SETTINGS",IF(OR(A261="",COUNTIFS($A$2:$A$1001,A261)&lt;&gt;1,COUNTIFS('Employees'!$A$2:$A$101,B261,'Employees'!$I$2:$I$101,"OK")&lt;&gt;1,COUNTIFS('Settings'!$H$11:$H$13,D261)&lt;&gt;1),"CHECK ID / TYPE",IF(OR(NOT(ISNUMBER(E261)),NOT(ISNUMBER(F261)),NOT(ISNUMBER(G261))),"CHECK DATES / FRACTION",IF(OR(E261&lt;MAX('Settings'!$B$2,VLOOKUP(B261,'Employees'!$A$2:$H$101,3,FALSE)),F261&gt;'Settings'!$B$5,F261&lt;E261,NOT(OR(G261=1,AND(G261=0.5,E261=F261))),NOT(OR(J261="Pending",J261="Approved",J261="Denied",J261="Canceled"))),"CHECK DATES / FRACTION / STATUS",IF(AND(OR(J261="Approved",J261="Denied"),OR(K261="",NOT(ISNUMBER(L261)))),"ADD DECISION RECORD",IF(AND(OR(J261="Approved",J261="Pending"),COUNTIFS($B$2:$B$1001,B261,$E$2:$E$1001,"&lt;="&amp;F261,$F$2:$F$1001,"&gt;="&amp;E261,$J$2:$J$1001,"&lt;&gt;Denied",$J$2:$J$1001,"&lt;&gt;Canceled")&gt;1),"OVERLAPPING ACTIVE REQUESTS",IF(NETWORKDAYS(E261,F261,'Holidays'!$A$2:$A$51)=0,"NO WORKDAYS","OK"))))))))</f>
        <v/>
      </c>
    </row>
    <row r="262">
      <c r="A262" s="11" t="n"/>
      <c r="B262" s="11" t="n"/>
      <c r="C262" s="8">
        <f>IF($P262="","",IF($P262&lt;&gt;"OK",NA(),VLOOKUP(B262,'Employees'!$A$2:$I$101,2,FALSE)))</f>
        <v/>
      </c>
      <c r="D262" s="2" t="n"/>
      <c r="E262" s="4" t="n"/>
      <c r="F262" s="4" t="n"/>
      <c r="G262" s="12" t="n"/>
      <c r="H262" s="13">
        <f>IF($P262="","",IF($P262&lt;&gt;"OK",NA(),NETWORKDAYS(E262,F262,'Holidays'!$A$2:$A$51)*G262))</f>
        <v/>
      </c>
      <c r="I262" s="13">
        <f>IF($P262="","",IF($P262&lt;&gt;"OK",NA(),H262*'Settings'!$B$4*VLOOKUP(B262,'Employees'!$A$2:$I$101,5,FALSE)))</f>
        <v/>
      </c>
      <c r="J262" s="2" t="n"/>
      <c r="K262" s="2" t="n"/>
      <c r="L262" s="4" t="n"/>
      <c r="M262" s="2" t="n"/>
      <c r="N262" s="13">
        <f>IF($P262="","",IF($P262&lt;&gt;"OK",NA(),IF(J262="Approved",IF(E262&gt;'Settings'!$B$3,0,NETWORKDAYS(E262,MIN(F262,'Settings'!$B$3),'Holidays'!$A$2:$A$51)*G262*'Settings'!$B$4*VLOOKUP(B262,'Employees'!$A$2:$I$101,5,FALSE)),0)))</f>
        <v/>
      </c>
      <c r="O262" s="13">
        <f>IF($P262="","",IF($P262&lt;&gt;"OK",NA(),IF(J262="Approved",I262-N262,0)))</f>
        <v/>
      </c>
      <c r="P262" s="8">
        <f>IF(COUNTA(A262:B262,D262:G262,J262:M262)=0,"",IF('Settings'!$B$7&lt;&gt;"OK","CHECK SETTINGS",IF(OR(A262="",COUNTIFS($A$2:$A$1001,A262)&lt;&gt;1,COUNTIFS('Employees'!$A$2:$A$101,B262,'Employees'!$I$2:$I$101,"OK")&lt;&gt;1,COUNTIFS('Settings'!$H$11:$H$13,D262)&lt;&gt;1),"CHECK ID / TYPE",IF(OR(NOT(ISNUMBER(E262)),NOT(ISNUMBER(F262)),NOT(ISNUMBER(G262))),"CHECK DATES / FRACTION",IF(OR(E262&lt;MAX('Settings'!$B$2,VLOOKUP(B262,'Employees'!$A$2:$H$101,3,FALSE)),F262&gt;'Settings'!$B$5,F262&lt;E262,NOT(OR(G262=1,AND(G262=0.5,E262=F262))),NOT(OR(J262="Pending",J262="Approved",J262="Denied",J262="Canceled"))),"CHECK DATES / FRACTION / STATUS",IF(AND(OR(J262="Approved",J262="Denied"),OR(K262="",NOT(ISNUMBER(L262)))),"ADD DECISION RECORD",IF(AND(OR(J262="Approved",J262="Pending"),COUNTIFS($B$2:$B$1001,B262,$E$2:$E$1001,"&lt;="&amp;F262,$F$2:$F$1001,"&gt;="&amp;E262,$J$2:$J$1001,"&lt;&gt;Denied",$J$2:$J$1001,"&lt;&gt;Canceled")&gt;1),"OVERLAPPING ACTIVE REQUESTS",IF(NETWORKDAYS(E262,F262,'Holidays'!$A$2:$A$51)=0,"NO WORKDAYS","OK"))))))))</f>
        <v/>
      </c>
    </row>
    <row r="263">
      <c r="A263" s="11" t="n"/>
      <c r="B263" s="11" t="n"/>
      <c r="C263" s="8">
        <f>IF($P263="","",IF($P263&lt;&gt;"OK",NA(),VLOOKUP(B263,'Employees'!$A$2:$I$101,2,FALSE)))</f>
        <v/>
      </c>
      <c r="D263" s="2" t="n"/>
      <c r="E263" s="4" t="n"/>
      <c r="F263" s="4" t="n"/>
      <c r="G263" s="12" t="n"/>
      <c r="H263" s="13">
        <f>IF($P263="","",IF($P263&lt;&gt;"OK",NA(),NETWORKDAYS(E263,F263,'Holidays'!$A$2:$A$51)*G263))</f>
        <v/>
      </c>
      <c r="I263" s="13">
        <f>IF($P263="","",IF($P263&lt;&gt;"OK",NA(),H263*'Settings'!$B$4*VLOOKUP(B263,'Employees'!$A$2:$I$101,5,FALSE)))</f>
        <v/>
      </c>
      <c r="J263" s="2" t="n"/>
      <c r="K263" s="2" t="n"/>
      <c r="L263" s="4" t="n"/>
      <c r="M263" s="2" t="n"/>
      <c r="N263" s="13">
        <f>IF($P263="","",IF($P263&lt;&gt;"OK",NA(),IF(J263="Approved",IF(E263&gt;'Settings'!$B$3,0,NETWORKDAYS(E263,MIN(F263,'Settings'!$B$3),'Holidays'!$A$2:$A$51)*G263*'Settings'!$B$4*VLOOKUP(B263,'Employees'!$A$2:$I$101,5,FALSE)),0)))</f>
        <v/>
      </c>
      <c r="O263" s="13">
        <f>IF($P263="","",IF($P263&lt;&gt;"OK",NA(),IF(J263="Approved",I263-N263,0)))</f>
        <v/>
      </c>
      <c r="P263" s="8">
        <f>IF(COUNTA(A263:B263,D263:G263,J263:M263)=0,"",IF('Settings'!$B$7&lt;&gt;"OK","CHECK SETTINGS",IF(OR(A263="",COUNTIFS($A$2:$A$1001,A263)&lt;&gt;1,COUNTIFS('Employees'!$A$2:$A$101,B263,'Employees'!$I$2:$I$101,"OK")&lt;&gt;1,COUNTIFS('Settings'!$H$11:$H$13,D263)&lt;&gt;1),"CHECK ID / TYPE",IF(OR(NOT(ISNUMBER(E263)),NOT(ISNUMBER(F263)),NOT(ISNUMBER(G263))),"CHECK DATES / FRACTION",IF(OR(E263&lt;MAX('Settings'!$B$2,VLOOKUP(B263,'Employees'!$A$2:$H$101,3,FALSE)),F263&gt;'Settings'!$B$5,F263&lt;E263,NOT(OR(G263=1,AND(G263=0.5,E263=F263))),NOT(OR(J263="Pending",J263="Approved",J263="Denied",J263="Canceled"))),"CHECK DATES / FRACTION / STATUS",IF(AND(OR(J263="Approved",J263="Denied"),OR(K263="",NOT(ISNUMBER(L263)))),"ADD DECISION RECORD",IF(AND(OR(J263="Approved",J263="Pending"),COUNTIFS($B$2:$B$1001,B263,$E$2:$E$1001,"&lt;="&amp;F263,$F$2:$F$1001,"&gt;="&amp;E263,$J$2:$J$1001,"&lt;&gt;Denied",$J$2:$J$1001,"&lt;&gt;Canceled")&gt;1),"OVERLAPPING ACTIVE REQUESTS",IF(NETWORKDAYS(E263,F263,'Holidays'!$A$2:$A$51)=0,"NO WORKDAYS","OK"))))))))</f>
        <v/>
      </c>
    </row>
    <row r="264">
      <c r="A264" s="11" t="n"/>
      <c r="B264" s="11" t="n"/>
      <c r="C264" s="8">
        <f>IF($P264="","",IF($P264&lt;&gt;"OK",NA(),VLOOKUP(B264,'Employees'!$A$2:$I$101,2,FALSE)))</f>
        <v/>
      </c>
      <c r="D264" s="2" t="n"/>
      <c r="E264" s="4" t="n"/>
      <c r="F264" s="4" t="n"/>
      <c r="G264" s="12" t="n"/>
      <c r="H264" s="13">
        <f>IF($P264="","",IF($P264&lt;&gt;"OK",NA(),NETWORKDAYS(E264,F264,'Holidays'!$A$2:$A$51)*G264))</f>
        <v/>
      </c>
      <c r="I264" s="13">
        <f>IF($P264="","",IF($P264&lt;&gt;"OK",NA(),H264*'Settings'!$B$4*VLOOKUP(B264,'Employees'!$A$2:$I$101,5,FALSE)))</f>
        <v/>
      </c>
      <c r="J264" s="2" t="n"/>
      <c r="K264" s="2" t="n"/>
      <c r="L264" s="4" t="n"/>
      <c r="M264" s="2" t="n"/>
      <c r="N264" s="13">
        <f>IF($P264="","",IF($P264&lt;&gt;"OK",NA(),IF(J264="Approved",IF(E264&gt;'Settings'!$B$3,0,NETWORKDAYS(E264,MIN(F264,'Settings'!$B$3),'Holidays'!$A$2:$A$51)*G264*'Settings'!$B$4*VLOOKUP(B264,'Employees'!$A$2:$I$101,5,FALSE)),0)))</f>
        <v/>
      </c>
      <c r="O264" s="13">
        <f>IF($P264="","",IF($P264&lt;&gt;"OK",NA(),IF(J264="Approved",I264-N264,0)))</f>
        <v/>
      </c>
      <c r="P264" s="8">
        <f>IF(COUNTA(A264:B264,D264:G264,J264:M264)=0,"",IF('Settings'!$B$7&lt;&gt;"OK","CHECK SETTINGS",IF(OR(A264="",COUNTIFS($A$2:$A$1001,A264)&lt;&gt;1,COUNTIFS('Employees'!$A$2:$A$101,B264,'Employees'!$I$2:$I$101,"OK")&lt;&gt;1,COUNTIFS('Settings'!$H$11:$H$13,D264)&lt;&gt;1),"CHECK ID / TYPE",IF(OR(NOT(ISNUMBER(E264)),NOT(ISNUMBER(F264)),NOT(ISNUMBER(G264))),"CHECK DATES / FRACTION",IF(OR(E264&lt;MAX('Settings'!$B$2,VLOOKUP(B264,'Employees'!$A$2:$H$101,3,FALSE)),F264&gt;'Settings'!$B$5,F264&lt;E264,NOT(OR(G264=1,AND(G264=0.5,E264=F264))),NOT(OR(J264="Pending",J264="Approved",J264="Denied",J264="Canceled"))),"CHECK DATES / FRACTION / STATUS",IF(AND(OR(J264="Approved",J264="Denied"),OR(K264="",NOT(ISNUMBER(L264)))),"ADD DECISION RECORD",IF(AND(OR(J264="Approved",J264="Pending"),COUNTIFS($B$2:$B$1001,B264,$E$2:$E$1001,"&lt;="&amp;F264,$F$2:$F$1001,"&gt;="&amp;E264,$J$2:$J$1001,"&lt;&gt;Denied",$J$2:$J$1001,"&lt;&gt;Canceled")&gt;1),"OVERLAPPING ACTIVE REQUESTS",IF(NETWORKDAYS(E264,F264,'Holidays'!$A$2:$A$51)=0,"NO WORKDAYS","OK"))))))))</f>
        <v/>
      </c>
    </row>
    <row r="265">
      <c r="A265" s="11" t="n"/>
      <c r="B265" s="11" t="n"/>
      <c r="C265" s="8">
        <f>IF($P265="","",IF($P265&lt;&gt;"OK",NA(),VLOOKUP(B265,'Employees'!$A$2:$I$101,2,FALSE)))</f>
        <v/>
      </c>
      <c r="D265" s="2" t="n"/>
      <c r="E265" s="4" t="n"/>
      <c r="F265" s="4" t="n"/>
      <c r="G265" s="12" t="n"/>
      <c r="H265" s="13">
        <f>IF($P265="","",IF($P265&lt;&gt;"OK",NA(),NETWORKDAYS(E265,F265,'Holidays'!$A$2:$A$51)*G265))</f>
        <v/>
      </c>
      <c r="I265" s="13">
        <f>IF($P265="","",IF($P265&lt;&gt;"OK",NA(),H265*'Settings'!$B$4*VLOOKUP(B265,'Employees'!$A$2:$I$101,5,FALSE)))</f>
        <v/>
      </c>
      <c r="J265" s="2" t="n"/>
      <c r="K265" s="2" t="n"/>
      <c r="L265" s="4" t="n"/>
      <c r="M265" s="2" t="n"/>
      <c r="N265" s="13">
        <f>IF($P265="","",IF($P265&lt;&gt;"OK",NA(),IF(J265="Approved",IF(E265&gt;'Settings'!$B$3,0,NETWORKDAYS(E265,MIN(F265,'Settings'!$B$3),'Holidays'!$A$2:$A$51)*G265*'Settings'!$B$4*VLOOKUP(B265,'Employees'!$A$2:$I$101,5,FALSE)),0)))</f>
        <v/>
      </c>
      <c r="O265" s="13">
        <f>IF($P265="","",IF($P265&lt;&gt;"OK",NA(),IF(J265="Approved",I265-N265,0)))</f>
        <v/>
      </c>
      <c r="P265" s="8">
        <f>IF(COUNTA(A265:B265,D265:G265,J265:M265)=0,"",IF('Settings'!$B$7&lt;&gt;"OK","CHECK SETTINGS",IF(OR(A265="",COUNTIFS($A$2:$A$1001,A265)&lt;&gt;1,COUNTIFS('Employees'!$A$2:$A$101,B265,'Employees'!$I$2:$I$101,"OK")&lt;&gt;1,COUNTIFS('Settings'!$H$11:$H$13,D265)&lt;&gt;1),"CHECK ID / TYPE",IF(OR(NOT(ISNUMBER(E265)),NOT(ISNUMBER(F265)),NOT(ISNUMBER(G265))),"CHECK DATES / FRACTION",IF(OR(E265&lt;MAX('Settings'!$B$2,VLOOKUP(B265,'Employees'!$A$2:$H$101,3,FALSE)),F265&gt;'Settings'!$B$5,F265&lt;E265,NOT(OR(G265=1,AND(G265=0.5,E265=F265))),NOT(OR(J265="Pending",J265="Approved",J265="Denied",J265="Canceled"))),"CHECK DATES / FRACTION / STATUS",IF(AND(OR(J265="Approved",J265="Denied"),OR(K265="",NOT(ISNUMBER(L265)))),"ADD DECISION RECORD",IF(AND(OR(J265="Approved",J265="Pending"),COUNTIFS($B$2:$B$1001,B265,$E$2:$E$1001,"&lt;="&amp;F265,$F$2:$F$1001,"&gt;="&amp;E265,$J$2:$J$1001,"&lt;&gt;Denied",$J$2:$J$1001,"&lt;&gt;Canceled")&gt;1),"OVERLAPPING ACTIVE REQUESTS",IF(NETWORKDAYS(E265,F265,'Holidays'!$A$2:$A$51)=0,"NO WORKDAYS","OK"))))))))</f>
        <v/>
      </c>
    </row>
    <row r="266">
      <c r="A266" s="11" t="n"/>
      <c r="B266" s="11" t="n"/>
      <c r="C266" s="8">
        <f>IF($P266="","",IF($P266&lt;&gt;"OK",NA(),VLOOKUP(B266,'Employees'!$A$2:$I$101,2,FALSE)))</f>
        <v/>
      </c>
      <c r="D266" s="2" t="n"/>
      <c r="E266" s="4" t="n"/>
      <c r="F266" s="4" t="n"/>
      <c r="G266" s="12" t="n"/>
      <c r="H266" s="13">
        <f>IF($P266="","",IF($P266&lt;&gt;"OK",NA(),NETWORKDAYS(E266,F266,'Holidays'!$A$2:$A$51)*G266))</f>
        <v/>
      </c>
      <c r="I266" s="13">
        <f>IF($P266="","",IF($P266&lt;&gt;"OK",NA(),H266*'Settings'!$B$4*VLOOKUP(B266,'Employees'!$A$2:$I$101,5,FALSE)))</f>
        <v/>
      </c>
      <c r="J266" s="2" t="n"/>
      <c r="K266" s="2" t="n"/>
      <c r="L266" s="4" t="n"/>
      <c r="M266" s="2" t="n"/>
      <c r="N266" s="13">
        <f>IF($P266="","",IF($P266&lt;&gt;"OK",NA(),IF(J266="Approved",IF(E266&gt;'Settings'!$B$3,0,NETWORKDAYS(E266,MIN(F266,'Settings'!$B$3),'Holidays'!$A$2:$A$51)*G266*'Settings'!$B$4*VLOOKUP(B266,'Employees'!$A$2:$I$101,5,FALSE)),0)))</f>
        <v/>
      </c>
      <c r="O266" s="13">
        <f>IF($P266="","",IF($P266&lt;&gt;"OK",NA(),IF(J266="Approved",I266-N266,0)))</f>
        <v/>
      </c>
      <c r="P266" s="8">
        <f>IF(COUNTA(A266:B266,D266:G266,J266:M266)=0,"",IF('Settings'!$B$7&lt;&gt;"OK","CHECK SETTINGS",IF(OR(A266="",COUNTIFS($A$2:$A$1001,A266)&lt;&gt;1,COUNTIFS('Employees'!$A$2:$A$101,B266,'Employees'!$I$2:$I$101,"OK")&lt;&gt;1,COUNTIFS('Settings'!$H$11:$H$13,D266)&lt;&gt;1),"CHECK ID / TYPE",IF(OR(NOT(ISNUMBER(E266)),NOT(ISNUMBER(F266)),NOT(ISNUMBER(G266))),"CHECK DATES / FRACTION",IF(OR(E266&lt;MAX('Settings'!$B$2,VLOOKUP(B266,'Employees'!$A$2:$H$101,3,FALSE)),F266&gt;'Settings'!$B$5,F266&lt;E266,NOT(OR(G266=1,AND(G266=0.5,E266=F266))),NOT(OR(J266="Pending",J266="Approved",J266="Denied",J266="Canceled"))),"CHECK DATES / FRACTION / STATUS",IF(AND(OR(J266="Approved",J266="Denied"),OR(K266="",NOT(ISNUMBER(L266)))),"ADD DECISION RECORD",IF(AND(OR(J266="Approved",J266="Pending"),COUNTIFS($B$2:$B$1001,B266,$E$2:$E$1001,"&lt;="&amp;F266,$F$2:$F$1001,"&gt;="&amp;E266,$J$2:$J$1001,"&lt;&gt;Denied",$J$2:$J$1001,"&lt;&gt;Canceled")&gt;1),"OVERLAPPING ACTIVE REQUESTS",IF(NETWORKDAYS(E266,F266,'Holidays'!$A$2:$A$51)=0,"NO WORKDAYS","OK"))))))))</f>
        <v/>
      </c>
    </row>
    <row r="267">
      <c r="A267" s="11" t="n"/>
      <c r="B267" s="11" t="n"/>
      <c r="C267" s="8">
        <f>IF($P267="","",IF($P267&lt;&gt;"OK",NA(),VLOOKUP(B267,'Employees'!$A$2:$I$101,2,FALSE)))</f>
        <v/>
      </c>
      <c r="D267" s="2" t="n"/>
      <c r="E267" s="4" t="n"/>
      <c r="F267" s="4" t="n"/>
      <c r="G267" s="12" t="n"/>
      <c r="H267" s="13">
        <f>IF($P267="","",IF($P267&lt;&gt;"OK",NA(),NETWORKDAYS(E267,F267,'Holidays'!$A$2:$A$51)*G267))</f>
        <v/>
      </c>
      <c r="I267" s="13">
        <f>IF($P267="","",IF($P267&lt;&gt;"OK",NA(),H267*'Settings'!$B$4*VLOOKUP(B267,'Employees'!$A$2:$I$101,5,FALSE)))</f>
        <v/>
      </c>
      <c r="J267" s="2" t="n"/>
      <c r="K267" s="2" t="n"/>
      <c r="L267" s="4" t="n"/>
      <c r="M267" s="2" t="n"/>
      <c r="N267" s="13">
        <f>IF($P267="","",IF($P267&lt;&gt;"OK",NA(),IF(J267="Approved",IF(E267&gt;'Settings'!$B$3,0,NETWORKDAYS(E267,MIN(F267,'Settings'!$B$3),'Holidays'!$A$2:$A$51)*G267*'Settings'!$B$4*VLOOKUP(B267,'Employees'!$A$2:$I$101,5,FALSE)),0)))</f>
        <v/>
      </c>
      <c r="O267" s="13">
        <f>IF($P267="","",IF($P267&lt;&gt;"OK",NA(),IF(J267="Approved",I267-N267,0)))</f>
        <v/>
      </c>
      <c r="P267" s="8">
        <f>IF(COUNTA(A267:B267,D267:G267,J267:M267)=0,"",IF('Settings'!$B$7&lt;&gt;"OK","CHECK SETTINGS",IF(OR(A267="",COUNTIFS($A$2:$A$1001,A267)&lt;&gt;1,COUNTIFS('Employees'!$A$2:$A$101,B267,'Employees'!$I$2:$I$101,"OK")&lt;&gt;1,COUNTIFS('Settings'!$H$11:$H$13,D267)&lt;&gt;1),"CHECK ID / TYPE",IF(OR(NOT(ISNUMBER(E267)),NOT(ISNUMBER(F267)),NOT(ISNUMBER(G267))),"CHECK DATES / FRACTION",IF(OR(E267&lt;MAX('Settings'!$B$2,VLOOKUP(B267,'Employees'!$A$2:$H$101,3,FALSE)),F267&gt;'Settings'!$B$5,F267&lt;E267,NOT(OR(G267=1,AND(G267=0.5,E267=F267))),NOT(OR(J267="Pending",J267="Approved",J267="Denied",J267="Canceled"))),"CHECK DATES / FRACTION / STATUS",IF(AND(OR(J267="Approved",J267="Denied"),OR(K267="",NOT(ISNUMBER(L267)))),"ADD DECISION RECORD",IF(AND(OR(J267="Approved",J267="Pending"),COUNTIFS($B$2:$B$1001,B267,$E$2:$E$1001,"&lt;="&amp;F267,$F$2:$F$1001,"&gt;="&amp;E267,$J$2:$J$1001,"&lt;&gt;Denied",$J$2:$J$1001,"&lt;&gt;Canceled")&gt;1),"OVERLAPPING ACTIVE REQUESTS",IF(NETWORKDAYS(E267,F267,'Holidays'!$A$2:$A$51)=0,"NO WORKDAYS","OK"))))))))</f>
        <v/>
      </c>
    </row>
    <row r="268">
      <c r="A268" s="11" t="n"/>
      <c r="B268" s="11" t="n"/>
      <c r="C268" s="8">
        <f>IF($P268="","",IF($P268&lt;&gt;"OK",NA(),VLOOKUP(B268,'Employees'!$A$2:$I$101,2,FALSE)))</f>
        <v/>
      </c>
      <c r="D268" s="2" t="n"/>
      <c r="E268" s="4" t="n"/>
      <c r="F268" s="4" t="n"/>
      <c r="G268" s="12" t="n"/>
      <c r="H268" s="13">
        <f>IF($P268="","",IF($P268&lt;&gt;"OK",NA(),NETWORKDAYS(E268,F268,'Holidays'!$A$2:$A$51)*G268))</f>
        <v/>
      </c>
      <c r="I268" s="13">
        <f>IF($P268="","",IF($P268&lt;&gt;"OK",NA(),H268*'Settings'!$B$4*VLOOKUP(B268,'Employees'!$A$2:$I$101,5,FALSE)))</f>
        <v/>
      </c>
      <c r="J268" s="2" t="n"/>
      <c r="K268" s="2" t="n"/>
      <c r="L268" s="4" t="n"/>
      <c r="M268" s="2" t="n"/>
      <c r="N268" s="13">
        <f>IF($P268="","",IF($P268&lt;&gt;"OK",NA(),IF(J268="Approved",IF(E268&gt;'Settings'!$B$3,0,NETWORKDAYS(E268,MIN(F268,'Settings'!$B$3),'Holidays'!$A$2:$A$51)*G268*'Settings'!$B$4*VLOOKUP(B268,'Employees'!$A$2:$I$101,5,FALSE)),0)))</f>
        <v/>
      </c>
      <c r="O268" s="13">
        <f>IF($P268="","",IF($P268&lt;&gt;"OK",NA(),IF(J268="Approved",I268-N268,0)))</f>
        <v/>
      </c>
      <c r="P268" s="8">
        <f>IF(COUNTA(A268:B268,D268:G268,J268:M268)=0,"",IF('Settings'!$B$7&lt;&gt;"OK","CHECK SETTINGS",IF(OR(A268="",COUNTIFS($A$2:$A$1001,A268)&lt;&gt;1,COUNTIFS('Employees'!$A$2:$A$101,B268,'Employees'!$I$2:$I$101,"OK")&lt;&gt;1,COUNTIFS('Settings'!$H$11:$H$13,D268)&lt;&gt;1),"CHECK ID / TYPE",IF(OR(NOT(ISNUMBER(E268)),NOT(ISNUMBER(F268)),NOT(ISNUMBER(G268))),"CHECK DATES / FRACTION",IF(OR(E268&lt;MAX('Settings'!$B$2,VLOOKUP(B268,'Employees'!$A$2:$H$101,3,FALSE)),F268&gt;'Settings'!$B$5,F268&lt;E268,NOT(OR(G268=1,AND(G268=0.5,E268=F268))),NOT(OR(J268="Pending",J268="Approved",J268="Denied",J268="Canceled"))),"CHECK DATES / FRACTION / STATUS",IF(AND(OR(J268="Approved",J268="Denied"),OR(K268="",NOT(ISNUMBER(L268)))),"ADD DECISION RECORD",IF(AND(OR(J268="Approved",J268="Pending"),COUNTIFS($B$2:$B$1001,B268,$E$2:$E$1001,"&lt;="&amp;F268,$F$2:$F$1001,"&gt;="&amp;E268,$J$2:$J$1001,"&lt;&gt;Denied",$J$2:$J$1001,"&lt;&gt;Canceled")&gt;1),"OVERLAPPING ACTIVE REQUESTS",IF(NETWORKDAYS(E268,F268,'Holidays'!$A$2:$A$51)=0,"NO WORKDAYS","OK"))))))))</f>
        <v/>
      </c>
    </row>
    <row r="269">
      <c r="A269" s="11" t="n"/>
      <c r="B269" s="11" t="n"/>
      <c r="C269" s="8">
        <f>IF($P269="","",IF($P269&lt;&gt;"OK",NA(),VLOOKUP(B269,'Employees'!$A$2:$I$101,2,FALSE)))</f>
        <v/>
      </c>
      <c r="D269" s="2" t="n"/>
      <c r="E269" s="4" t="n"/>
      <c r="F269" s="4" t="n"/>
      <c r="G269" s="12" t="n"/>
      <c r="H269" s="13">
        <f>IF($P269="","",IF($P269&lt;&gt;"OK",NA(),NETWORKDAYS(E269,F269,'Holidays'!$A$2:$A$51)*G269))</f>
        <v/>
      </c>
      <c r="I269" s="13">
        <f>IF($P269="","",IF($P269&lt;&gt;"OK",NA(),H269*'Settings'!$B$4*VLOOKUP(B269,'Employees'!$A$2:$I$101,5,FALSE)))</f>
        <v/>
      </c>
      <c r="J269" s="2" t="n"/>
      <c r="K269" s="2" t="n"/>
      <c r="L269" s="4" t="n"/>
      <c r="M269" s="2" t="n"/>
      <c r="N269" s="13">
        <f>IF($P269="","",IF($P269&lt;&gt;"OK",NA(),IF(J269="Approved",IF(E269&gt;'Settings'!$B$3,0,NETWORKDAYS(E269,MIN(F269,'Settings'!$B$3),'Holidays'!$A$2:$A$51)*G269*'Settings'!$B$4*VLOOKUP(B269,'Employees'!$A$2:$I$101,5,FALSE)),0)))</f>
        <v/>
      </c>
      <c r="O269" s="13">
        <f>IF($P269="","",IF($P269&lt;&gt;"OK",NA(),IF(J269="Approved",I269-N269,0)))</f>
        <v/>
      </c>
      <c r="P269" s="8">
        <f>IF(COUNTA(A269:B269,D269:G269,J269:M269)=0,"",IF('Settings'!$B$7&lt;&gt;"OK","CHECK SETTINGS",IF(OR(A269="",COUNTIFS($A$2:$A$1001,A269)&lt;&gt;1,COUNTIFS('Employees'!$A$2:$A$101,B269,'Employees'!$I$2:$I$101,"OK")&lt;&gt;1,COUNTIFS('Settings'!$H$11:$H$13,D269)&lt;&gt;1),"CHECK ID / TYPE",IF(OR(NOT(ISNUMBER(E269)),NOT(ISNUMBER(F269)),NOT(ISNUMBER(G269))),"CHECK DATES / FRACTION",IF(OR(E269&lt;MAX('Settings'!$B$2,VLOOKUP(B269,'Employees'!$A$2:$H$101,3,FALSE)),F269&gt;'Settings'!$B$5,F269&lt;E269,NOT(OR(G269=1,AND(G269=0.5,E269=F269))),NOT(OR(J269="Pending",J269="Approved",J269="Denied",J269="Canceled"))),"CHECK DATES / FRACTION / STATUS",IF(AND(OR(J269="Approved",J269="Denied"),OR(K269="",NOT(ISNUMBER(L269)))),"ADD DECISION RECORD",IF(AND(OR(J269="Approved",J269="Pending"),COUNTIFS($B$2:$B$1001,B269,$E$2:$E$1001,"&lt;="&amp;F269,$F$2:$F$1001,"&gt;="&amp;E269,$J$2:$J$1001,"&lt;&gt;Denied",$J$2:$J$1001,"&lt;&gt;Canceled")&gt;1),"OVERLAPPING ACTIVE REQUESTS",IF(NETWORKDAYS(E269,F269,'Holidays'!$A$2:$A$51)=0,"NO WORKDAYS","OK"))))))))</f>
        <v/>
      </c>
    </row>
    <row r="270">
      <c r="A270" s="11" t="n"/>
      <c r="B270" s="11" t="n"/>
      <c r="C270" s="8">
        <f>IF($P270="","",IF($P270&lt;&gt;"OK",NA(),VLOOKUP(B270,'Employees'!$A$2:$I$101,2,FALSE)))</f>
        <v/>
      </c>
      <c r="D270" s="2" t="n"/>
      <c r="E270" s="4" t="n"/>
      <c r="F270" s="4" t="n"/>
      <c r="G270" s="12" t="n"/>
      <c r="H270" s="13">
        <f>IF($P270="","",IF($P270&lt;&gt;"OK",NA(),NETWORKDAYS(E270,F270,'Holidays'!$A$2:$A$51)*G270))</f>
        <v/>
      </c>
      <c r="I270" s="13">
        <f>IF($P270="","",IF($P270&lt;&gt;"OK",NA(),H270*'Settings'!$B$4*VLOOKUP(B270,'Employees'!$A$2:$I$101,5,FALSE)))</f>
        <v/>
      </c>
      <c r="J270" s="2" t="n"/>
      <c r="K270" s="2" t="n"/>
      <c r="L270" s="4" t="n"/>
      <c r="M270" s="2" t="n"/>
      <c r="N270" s="13">
        <f>IF($P270="","",IF($P270&lt;&gt;"OK",NA(),IF(J270="Approved",IF(E270&gt;'Settings'!$B$3,0,NETWORKDAYS(E270,MIN(F270,'Settings'!$B$3),'Holidays'!$A$2:$A$51)*G270*'Settings'!$B$4*VLOOKUP(B270,'Employees'!$A$2:$I$101,5,FALSE)),0)))</f>
        <v/>
      </c>
      <c r="O270" s="13">
        <f>IF($P270="","",IF($P270&lt;&gt;"OK",NA(),IF(J270="Approved",I270-N270,0)))</f>
        <v/>
      </c>
      <c r="P270" s="8">
        <f>IF(COUNTA(A270:B270,D270:G270,J270:M270)=0,"",IF('Settings'!$B$7&lt;&gt;"OK","CHECK SETTINGS",IF(OR(A270="",COUNTIFS($A$2:$A$1001,A270)&lt;&gt;1,COUNTIFS('Employees'!$A$2:$A$101,B270,'Employees'!$I$2:$I$101,"OK")&lt;&gt;1,COUNTIFS('Settings'!$H$11:$H$13,D270)&lt;&gt;1),"CHECK ID / TYPE",IF(OR(NOT(ISNUMBER(E270)),NOT(ISNUMBER(F270)),NOT(ISNUMBER(G270))),"CHECK DATES / FRACTION",IF(OR(E270&lt;MAX('Settings'!$B$2,VLOOKUP(B270,'Employees'!$A$2:$H$101,3,FALSE)),F270&gt;'Settings'!$B$5,F270&lt;E270,NOT(OR(G270=1,AND(G270=0.5,E270=F270))),NOT(OR(J270="Pending",J270="Approved",J270="Denied",J270="Canceled"))),"CHECK DATES / FRACTION / STATUS",IF(AND(OR(J270="Approved",J270="Denied"),OR(K270="",NOT(ISNUMBER(L270)))),"ADD DECISION RECORD",IF(AND(OR(J270="Approved",J270="Pending"),COUNTIFS($B$2:$B$1001,B270,$E$2:$E$1001,"&lt;="&amp;F270,$F$2:$F$1001,"&gt;="&amp;E270,$J$2:$J$1001,"&lt;&gt;Denied",$J$2:$J$1001,"&lt;&gt;Canceled")&gt;1),"OVERLAPPING ACTIVE REQUESTS",IF(NETWORKDAYS(E270,F270,'Holidays'!$A$2:$A$51)=0,"NO WORKDAYS","OK"))))))))</f>
        <v/>
      </c>
    </row>
    <row r="271">
      <c r="A271" s="11" t="n"/>
      <c r="B271" s="11" t="n"/>
      <c r="C271" s="8">
        <f>IF($P271="","",IF($P271&lt;&gt;"OK",NA(),VLOOKUP(B271,'Employees'!$A$2:$I$101,2,FALSE)))</f>
        <v/>
      </c>
      <c r="D271" s="2" t="n"/>
      <c r="E271" s="4" t="n"/>
      <c r="F271" s="4" t="n"/>
      <c r="G271" s="12" t="n"/>
      <c r="H271" s="13">
        <f>IF($P271="","",IF($P271&lt;&gt;"OK",NA(),NETWORKDAYS(E271,F271,'Holidays'!$A$2:$A$51)*G271))</f>
        <v/>
      </c>
      <c r="I271" s="13">
        <f>IF($P271="","",IF($P271&lt;&gt;"OK",NA(),H271*'Settings'!$B$4*VLOOKUP(B271,'Employees'!$A$2:$I$101,5,FALSE)))</f>
        <v/>
      </c>
      <c r="J271" s="2" t="n"/>
      <c r="K271" s="2" t="n"/>
      <c r="L271" s="4" t="n"/>
      <c r="M271" s="2" t="n"/>
      <c r="N271" s="13">
        <f>IF($P271="","",IF($P271&lt;&gt;"OK",NA(),IF(J271="Approved",IF(E271&gt;'Settings'!$B$3,0,NETWORKDAYS(E271,MIN(F271,'Settings'!$B$3),'Holidays'!$A$2:$A$51)*G271*'Settings'!$B$4*VLOOKUP(B271,'Employees'!$A$2:$I$101,5,FALSE)),0)))</f>
        <v/>
      </c>
      <c r="O271" s="13">
        <f>IF($P271="","",IF($P271&lt;&gt;"OK",NA(),IF(J271="Approved",I271-N271,0)))</f>
        <v/>
      </c>
      <c r="P271" s="8">
        <f>IF(COUNTA(A271:B271,D271:G271,J271:M271)=0,"",IF('Settings'!$B$7&lt;&gt;"OK","CHECK SETTINGS",IF(OR(A271="",COUNTIFS($A$2:$A$1001,A271)&lt;&gt;1,COUNTIFS('Employees'!$A$2:$A$101,B271,'Employees'!$I$2:$I$101,"OK")&lt;&gt;1,COUNTIFS('Settings'!$H$11:$H$13,D271)&lt;&gt;1),"CHECK ID / TYPE",IF(OR(NOT(ISNUMBER(E271)),NOT(ISNUMBER(F271)),NOT(ISNUMBER(G271))),"CHECK DATES / FRACTION",IF(OR(E271&lt;MAX('Settings'!$B$2,VLOOKUP(B271,'Employees'!$A$2:$H$101,3,FALSE)),F271&gt;'Settings'!$B$5,F271&lt;E271,NOT(OR(G271=1,AND(G271=0.5,E271=F271))),NOT(OR(J271="Pending",J271="Approved",J271="Denied",J271="Canceled"))),"CHECK DATES / FRACTION / STATUS",IF(AND(OR(J271="Approved",J271="Denied"),OR(K271="",NOT(ISNUMBER(L271)))),"ADD DECISION RECORD",IF(AND(OR(J271="Approved",J271="Pending"),COUNTIFS($B$2:$B$1001,B271,$E$2:$E$1001,"&lt;="&amp;F271,$F$2:$F$1001,"&gt;="&amp;E271,$J$2:$J$1001,"&lt;&gt;Denied",$J$2:$J$1001,"&lt;&gt;Canceled")&gt;1),"OVERLAPPING ACTIVE REQUESTS",IF(NETWORKDAYS(E271,F271,'Holidays'!$A$2:$A$51)=0,"NO WORKDAYS","OK"))))))))</f>
        <v/>
      </c>
    </row>
    <row r="272">
      <c r="A272" s="11" t="n"/>
      <c r="B272" s="11" t="n"/>
      <c r="C272" s="8">
        <f>IF($P272="","",IF($P272&lt;&gt;"OK",NA(),VLOOKUP(B272,'Employees'!$A$2:$I$101,2,FALSE)))</f>
        <v/>
      </c>
      <c r="D272" s="2" t="n"/>
      <c r="E272" s="4" t="n"/>
      <c r="F272" s="4" t="n"/>
      <c r="G272" s="12" t="n"/>
      <c r="H272" s="13">
        <f>IF($P272="","",IF($P272&lt;&gt;"OK",NA(),NETWORKDAYS(E272,F272,'Holidays'!$A$2:$A$51)*G272))</f>
        <v/>
      </c>
      <c r="I272" s="13">
        <f>IF($P272="","",IF($P272&lt;&gt;"OK",NA(),H272*'Settings'!$B$4*VLOOKUP(B272,'Employees'!$A$2:$I$101,5,FALSE)))</f>
        <v/>
      </c>
      <c r="J272" s="2" t="n"/>
      <c r="K272" s="2" t="n"/>
      <c r="L272" s="4" t="n"/>
      <c r="M272" s="2" t="n"/>
      <c r="N272" s="13">
        <f>IF($P272="","",IF($P272&lt;&gt;"OK",NA(),IF(J272="Approved",IF(E272&gt;'Settings'!$B$3,0,NETWORKDAYS(E272,MIN(F272,'Settings'!$B$3),'Holidays'!$A$2:$A$51)*G272*'Settings'!$B$4*VLOOKUP(B272,'Employees'!$A$2:$I$101,5,FALSE)),0)))</f>
        <v/>
      </c>
      <c r="O272" s="13">
        <f>IF($P272="","",IF($P272&lt;&gt;"OK",NA(),IF(J272="Approved",I272-N272,0)))</f>
        <v/>
      </c>
      <c r="P272" s="8">
        <f>IF(COUNTA(A272:B272,D272:G272,J272:M272)=0,"",IF('Settings'!$B$7&lt;&gt;"OK","CHECK SETTINGS",IF(OR(A272="",COUNTIFS($A$2:$A$1001,A272)&lt;&gt;1,COUNTIFS('Employees'!$A$2:$A$101,B272,'Employees'!$I$2:$I$101,"OK")&lt;&gt;1,COUNTIFS('Settings'!$H$11:$H$13,D272)&lt;&gt;1),"CHECK ID / TYPE",IF(OR(NOT(ISNUMBER(E272)),NOT(ISNUMBER(F272)),NOT(ISNUMBER(G272))),"CHECK DATES / FRACTION",IF(OR(E272&lt;MAX('Settings'!$B$2,VLOOKUP(B272,'Employees'!$A$2:$H$101,3,FALSE)),F272&gt;'Settings'!$B$5,F272&lt;E272,NOT(OR(G272=1,AND(G272=0.5,E272=F272))),NOT(OR(J272="Pending",J272="Approved",J272="Denied",J272="Canceled"))),"CHECK DATES / FRACTION / STATUS",IF(AND(OR(J272="Approved",J272="Denied"),OR(K272="",NOT(ISNUMBER(L272)))),"ADD DECISION RECORD",IF(AND(OR(J272="Approved",J272="Pending"),COUNTIFS($B$2:$B$1001,B272,$E$2:$E$1001,"&lt;="&amp;F272,$F$2:$F$1001,"&gt;="&amp;E272,$J$2:$J$1001,"&lt;&gt;Denied",$J$2:$J$1001,"&lt;&gt;Canceled")&gt;1),"OVERLAPPING ACTIVE REQUESTS",IF(NETWORKDAYS(E272,F272,'Holidays'!$A$2:$A$51)=0,"NO WORKDAYS","OK"))))))))</f>
        <v/>
      </c>
    </row>
    <row r="273">
      <c r="A273" s="11" t="n"/>
      <c r="B273" s="11" t="n"/>
      <c r="C273" s="8">
        <f>IF($P273="","",IF($P273&lt;&gt;"OK",NA(),VLOOKUP(B273,'Employees'!$A$2:$I$101,2,FALSE)))</f>
        <v/>
      </c>
      <c r="D273" s="2" t="n"/>
      <c r="E273" s="4" t="n"/>
      <c r="F273" s="4" t="n"/>
      <c r="G273" s="12" t="n"/>
      <c r="H273" s="13">
        <f>IF($P273="","",IF($P273&lt;&gt;"OK",NA(),NETWORKDAYS(E273,F273,'Holidays'!$A$2:$A$51)*G273))</f>
        <v/>
      </c>
      <c r="I273" s="13">
        <f>IF($P273="","",IF($P273&lt;&gt;"OK",NA(),H273*'Settings'!$B$4*VLOOKUP(B273,'Employees'!$A$2:$I$101,5,FALSE)))</f>
        <v/>
      </c>
      <c r="J273" s="2" t="n"/>
      <c r="K273" s="2" t="n"/>
      <c r="L273" s="4" t="n"/>
      <c r="M273" s="2" t="n"/>
      <c r="N273" s="13">
        <f>IF($P273="","",IF($P273&lt;&gt;"OK",NA(),IF(J273="Approved",IF(E273&gt;'Settings'!$B$3,0,NETWORKDAYS(E273,MIN(F273,'Settings'!$B$3),'Holidays'!$A$2:$A$51)*G273*'Settings'!$B$4*VLOOKUP(B273,'Employees'!$A$2:$I$101,5,FALSE)),0)))</f>
        <v/>
      </c>
      <c r="O273" s="13">
        <f>IF($P273="","",IF($P273&lt;&gt;"OK",NA(),IF(J273="Approved",I273-N273,0)))</f>
        <v/>
      </c>
      <c r="P273" s="8">
        <f>IF(COUNTA(A273:B273,D273:G273,J273:M273)=0,"",IF('Settings'!$B$7&lt;&gt;"OK","CHECK SETTINGS",IF(OR(A273="",COUNTIFS($A$2:$A$1001,A273)&lt;&gt;1,COUNTIFS('Employees'!$A$2:$A$101,B273,'Employees'!$I$2:$I$101,"OK")&lt;&gt;1,COUNTIFS('Settings'!$H$11:$H$13,D273)&lt;&gt;1),"CHECK ID / TYPE",IF(OR(NOT(ISNUMBER(E273)),NOT(ISNUMBER(F273)),NOT(ISNUMBER(G273))),"CHECK DATES / FRACTION",IF(OR(E273&lt;MAX('Settings'!$B$2,VLOOKUP(B273,'Employees'!$A$2:$H$101,3,FALSE)),F273&gt;'Settings'!$B$5,F273&lt;E273,NOT(OR(G273=1,AND(G273=0.5,E273=F273))),NOT(OR(J273="Pending",J273="Approved",J273="Denied",J273="Canceled"))),"CHECK DATES / FRACTION / STATUS",IF(AND(OR(J273="Approved",J273="Denied"),OR(K273="",NOT(ISNUMBER(L273)))),"ADD DECISION RECORD",IF(AND(OR(J273="Approved",J273="Pending"),COUNTIFS($B$2:$B$1001,B273,$E$2:$E$1001,"&lt;="&amp;F273,$F$2:$F$1001,"&gt;="&amp;E273,$J$2:$J$1001,"&lt;&gt;Denied",$J$2:$J$1001,"&lt;&gt;Canceled")&gt;1),"OVERLAPPING ACTIVE REQUESTS",IF(NETWORKDAYS(E273,F273,'Holidays'!$A$2:$A$51)=0,"NO WORKDAYS","OK"))))))))</f>
        <v/>
      </c>
    </row>
    <row r="274">
      <c r="A274" s="11" t="n"/>
      <c r="B274" s="11" t="n"/>
      <c r="C274" s="8">
        <f>IF($P274="","",IF($P274&lt;&gt;"OK",NA(),VLOOKUP(B274,'Employees'!$A$2:$I$101,2,FALSE)))</f>
        <v/>
      </c>
      <c r="D274" s="2" t="n"/>
      <c r="E274" s="4" t="n"/>
      <c r="F274" s="4" t="n"/>
      <c r="G274" s="12" t="n"/>
      <c r="H274" s="13">
        <f>IF($P274="","",IF($P274&lt;&gt;"OK",NA(),NETWORKDAYS(E274,F274,'Holidays'!$A$2:$A$51)*G274))</f>
        <v/>
      </c>
      <c r="I274" s="13">
        <f>IF($P274="","",IF($P274&lt;&gt;"OK",NA(),H274*'Settings'!$B$4*VLOOKUP(B274,'Employees'!$A$2:$I$101,5,FALSE)))</f>
        <v/>
      </c>
      <c r="J274" s="2" t="n"/>
      <c r="K274" s="2" t="n"/>
      <c r="L274" s="4" t="n"/>
      <c r="M274" s="2" t="n"/>
      <c r="N274" s="13">
        <f>IF($P274="","",IF($P274&lt;&gt;"OK",NA(),IF(J274="Approved",IF(E274&gt;'Settings'!$B$3,0,NETWORKDAYS(E274,MIN(F274,'Settings'!$B$3),'Holidays'!$A$2:$A$51)*G274*'Settings'!$B$4*VLOOKUP(B274,'Employees'!$A$2:$I$101,5,FALSE)),0)))</f>
        <v/>
      </c>
      <c r="O274" s="13">
        <f>IF($P274="","",IF($P274&lt;&gt;"OK",NA(),IF(J274="Approved",I274-N274,0)))</f>
        <v/>
      </c>
      <c r="P274" s="8">
        <f>IF(COUNTA(A274:B274,D274:G274,J274:M274)=0,"",IF('Settings'!$B$7&lt;&gt;"OK","CHECK SETTINGS",IF(OR(A274="",COUNTIFS($A$2:$A$1001,A274)&lt;&gt;1,COUNTIFS('Employees'!$A$2:$A$101,B274,'Employees'!$I$2:$I$101,"OK")&lt;&gt;1,COUNTIFS('Settings'!$H$11:$H$13,D274)&lt;&gt;1),"CHECK ID / TYPE",IF(OR(NOT(ISNUMBER(E274)),NOT(ISNUMBER(F274)),NOT(ISNUMBER(G274))),"CHECK DATES / FRACTION",IF(OR(E274&lt;MAX('Settings'!$B$2,VLOOKUP(B274,'Employees'!$A$2:$H$101,3,FALSE)),F274&gt;'Settings'!$B$5,F274&lt;E274,NOT(OR(G274=1,AND(G274=0.5,E274=F274))),NOT(OR(J274="Pending",J274="Approved",J274="Denied",J274="Canceled"))),"CHECK DATES / FRACTION / STATUS",IF(AND(OR(J274="Approved",J274="Denied"),OR(K274="",NOT(ISNUMBER(L274)))),"ADD DECISION RECORD",IF(AND(OR(J274="Approved",J274="Pending"),COUNTIFS($B$2:$B$1001,B274,$E$2:$E$1001,"&lt;="&amp;F274,$F$2:$F$1001,"&gt;="&amp;E274,$J$2:$J$1001,"&lt;&gt;Denied",$J$2:$J$1001,"&lt;&gt;Canceled")&gt;1),"OVERLAPPING ACTIVE REQUESTS",IF(NETWORKDAYS(E274,F274,'Holidays'!$A$2:$A$51)=0,"NO WORKDAYS","OK"))))))))</f>
        <v/>
      </c>
    </row>
    <row r="275">
      <c r="A275" s="11" t="n"/>
      <c r="B275" s="11" t="n"/>
      <c r="C275" s="8">
        <f>IF($P275="","",IF($P275&lt;&gt;"OK",NA(),VLOOKUP(B275,'Employees'!$A$2:$I$101,2,FALSE)))</f>
        <v/>
      </c>
      <c r="D275" s="2" t="n"/>
      <c r="E275" s="4" t="n"/>
      <c r="F275" s="4" t="n"/>
      <c r="G275" s="12" t="n"/>
      <c r="H275" s="13">
        <f>IF($P275="","",IF($P275&lt;&gt;"OK",NA(),NETWORKDAYS(E275,F275,'Holidays'!$A$2:$A$51)*G275))</f>
        <v/>
      </c>
      <c r="I275" s="13">
        <f>IF($P275="","",IF($P275&lt;&gt;"OK",NA(),H275*'Settings'!$B$4*VLOOKUP(B275,'Employees'!$A$2:$I$101,5,FALSE)))</f>
        <v/>
      </c>
      <c r="J275" s="2" t="n"/>
      <c r="K275" s="2" t="n"/>
      <c r="L275" s="4" t="n"/>
      <c r="M275" s="2" t="n"/>
      <c r="N275" s="13">
        <f>IF($P275="","",IF($P275&lt;&gt;"OK",NA(),IF(J275="Approved",IF(E275&gt;'Settings'!$B$3,0,NETWORKDAYS(E275,MIN(F275,'Settings'!$B$3),'Holidays'!$A$2:$A$51)*G275*'Settings'!$B$4*VLOOKUP(B275,'Employees'!$A$2:$I$101,5,FALSE)),0)))</f>
        <v/>
      </c>
      <c r="O275" s="13">
        <f>IF($P275="","",IF($P275&lt;&gt;"OK",NA(),IF(J275="Approved",I275-N275,0)))</f>
        <v/>
      </c>
      <c r="P275" s="8">
        <f>IF(COUNTA(A275:B275,D275:G275,J275:M275)=0,"",IF('Settings'!$B$7&lt;&gt;"OK","CHECK SETTINGS",IF(OR(A275="",COUNTIFS($A$2:$A$1001,A275)&lt;&gt;1,COUNTIFS('Employees'!$A$2:$A$101,B275,'Employees'!$I$2:$I$101,"OK")&lt;&gt;1,COUNTIFS('Settings'!$H$11:$H$13,D275)&lt;&gt;1),"CHECK ID / TYPE",IF(OR(NOT(ISNUMBER(E275)),NOT(ISNUMBER(F275)),NOT(ISNUMBER(G275))),"CHECK DATES / FRACTION",IF(OR(E275&lt;MAX('Settings'!$B$2,VLOOKUP(B275,'Employees'!$A$2:$H$101,3,FALSE)),F275&gt;'Settings'!$B$5,F275&lt;E275,NOT(OR(G275=1,AND(G275=0.5,E275=F275))),NOT(OR(J275="Pending",J275="Approved",J275="Denied",J275="Canceled"))),"CHECK DATES / FRACTION / STATUS",IF(AND(OR(J275="Approved",J275="Denied"),OR(K275="",NOT(ISNUMBER(L275)))),"ADD DECISION RECORD",IF(AND(OR(J275="Approved",J275="Pending"),COUNTIFS($B$2:$B$1001,B275,$E$2:$E$1001,"&lt;="&amp;F275,$F$2:$F$1001,"&gt;="&amp;E275,$J$2:$J$1001,"&lt;&gt;Denied",$J$2:$J$1001,"&lt;&gt;Canceled")&gt;1),"OVERLAPPING ACTIVE REQUESTS",IF(NETWORKDAYS(E275,F275,'Holidays'!$A$2:$A$51)=0,"NO WORKDAYS","OK"))))))))</f>
        <v/>
      </c>
    </row>
    <row r="276">
      <c r="A276" s="11" t="n"/>
      <c r="B276" s="11" t="n"/>
      <c r="C276" s="8">
        <f>IF($P276="","",IF($P276&lt;&gt;"OK",NA(),VLOOKUP(B276,'Employees'!$A$2:$I$101,2,FALSE)))</f>
        <v/>
      </c>
      <c r="D276" s="2" t="n"/>
      <c r="E276" s="4" t="n"/>
      <c r="F276" s="4" t="n"/>
      <c r="G276" s="12" t="n"/>
      <c r="H276" s="13">
        <f>IF($P276="","",IF($P276&lt;&gt;"OK",NA(),NETWORKDAYS(E276,F276,'Holidays'!$A$2:$A$51)*G276))</f>
        <v/>
      </c>
      <c r="I276" s="13">
        <f>IF($P276="","",IF($P276&lt;&gt;"OK",NA(),H276*'Settings'!$B$4*VLOOKUP(B276,'Employees'!$A$2:$I$101,5,FALSE)))</f>
        <v/>
      </c>
      <c r="J276" s="2" t="n"/>
      <c r="K276" s="2" t="n"/>
      <c r="L276" s="4" t="n"/>
      <c r="M276" s="2" t="n"/>
      <c r="N276" s="13">
        <f>IF($P276="","",IF($P276&lt;&gt;"OK",NA(),IF(J276="Approved",IF(E276&gt;'Settings'!$B$3,0,NETWORKDAYS(E276,MIN(F276,'Settings'!$B$3),'Holidays'!$A$2:$A$51)*G276*'Settings'!$B$4*VLOOKUP(B276,'Employees'!$A$2:$I$101,5,FALSE)),0)))</f>
        <v/>
      </c>
      <c r="O276" s="13">
        <f>IF($P276="","",IF($P276&lt;&gt;"OK",NA(),IF(J276="Approved",I276-N276,0)))</f>
        <v/>
      </c>
      <c r="P276" s="8">
        <f>IF(COUNTA(A276:B276,D276:G276,J276:M276)=0,"",IF('Settings'!$B$7&lt;&gt;"OK","CHECK SETTINGS",IF(OR(A276="",COUNTIFS($A$2:$A$1001,A276)&lt;&gt;1,COUNTIFS('Employees'!$A$2:$A$101,B276,'Employees'!$I$2:$I$101,"OK")&lt;&gt;1,COUNTIFS('Settings'!$H$11:$H$13,D276)&lt;&gt;1),"CHECK ID / TYPE",IF(OR(NOT(ISNUMBER(E276)),NOT(ISNUMBER(F276)),NOT(ISNUMBER(G276))),"CHECK DATES / FRACTION",IF(OR(E276&lt;MAX('Settings'!$B$2,VLOOKUP(B276,'Employees'!$A$2:$H$101,3,FALSE)),F276&gt;'Settings'!$B$5,F276&lt;E276,NOT(OR(G276=1,AND(G276=0.5,E276=F276))),NOT(OR(J276="Pending",J276="Approved",J276="Denied",J276="Canceled"))),"CHECK DATES / FRACTION / STATUS",IF(AND(OR(J276="Approved",J276="Denied"),OR(K276="",NOT(ISNUMBER(L276)))),"ADD DECISION RECORD",IF(AND(OR(J276="Approved",J276="Pending"),COUNTIFS($B$2:$B$1001,B276,$E$2:$E$1001,"&lt;="&amp;F276,$F$2:$F$1001,"&gt;="&amp;E276,$J$2:$J$1001,"&lt;&gt;Denied",$J$2:$J$1001,"&lt;&gt;Canceled")&gt;1),"OVERLAPPING ACTIVE REQUESTS",IF(NETWORKDAYS(E276,F276,'Holidays'!$A$2:$A$51)=0,"NO WORKDAYS","OK"))))))))</f>
        <v/>
      </c>
    </row>
    <row r="277">
      <c r="A277" s="11" t="n"/>
      <c r="B277" s="11" t="n"/>
      <c r="C277" s="8">
        <f>IF($P277="","",IF($P277&lt;&gt;"OK",NA(),VLOOKUP(B277,'Employees'!$A$2:$I$101,2,FALSE)))</f>
        <v/>
      </c>
      <c r="D277" s="2" t="n"/>
      <c r="E277" s="4" t="n"/>
      <c r="F277" s="4" t="n"/>
      <c r="G277" s="12" t="n"/>
      <c r="H277" s="13">
        <f>IF($P277="","",IF($P277&lt;&gt;"OK",NA(),NETWORKDAYS(E277,F277,'Holidays'!$A$2:$A$51)*G277))</f>
        <v/>
      </c>
      <c r="I277" s="13">
        <f>IF($P277="","",IF($P277&lt;&gt;"OK",NA(),H277*'Settings'!$B$4*VLOOKUP(B277,'Employees'!$A$2:$I$101,5,FALSE)))</f>
        <v/>
      </c>
      <c r="J277" s="2" t="n"/>
      <c r="K277" s="2" t="n"/>
      <c r="L277" s="4" t="n"/>
      <c r="M277" s="2" t="n"/>
      <c r="N277" s="13">
        <f>IF($P277="","",IF($P277&lt;&gt;"OK",NA(),IF(J277="Approved",IF(E277&gt;'Settings'!$B$3,0,NETWORKDAYS(E277,MIN(F277,'Settings'!$B$3),'Holidays'!$A$2:$A$51)*G277*'Settings'!$B$4*VLOOKUP(B277,'Employees'!$A$2:$I$101,5,FALSE)),0)))</f>
        <v/>
      </c>
      <c r="O277" s="13">
        <f>IF($P277="","",IF($P277&lt;&gt;"OK",NA(),IF(J277="Approved",I277-N277,0)))</f>
        <v/>
      </c>
      <c r="P277" s="8">
        <f>IF(COUNTA(A277:B277,D277:G277,J277:M277)=0,"",IF('Settings'!$B$7&lt;&gt;"OK","CHECK SETTINGS",IF(OR(A277="",COUNTIFS($A$2:$A$1001,A277)&lt;&gt;1,COUNTIFS('Employees'!$A$2:$A$101,B277,'Employees'!$I$2:$I$101,"OK")&lt;&gt;1,COUNTIFS('Settings'!$H$11:$H$13,D277)&lt;&gt;1),"CHECK ID / TYPE",IF(OR(NOT(ISNUMBER(E277)),NOT(ISNUMBER(F277)),NOT(ISNUMBER(G277))),"CHECK DATES / FRACTION",IF(OR(E277&lt;MAX('Settings'!$B$2,VLOOKUP(B277,'Employees'!$A$2:$H$101,3,FALSE)),F277&gt;'Settings'!$B$5,F277&lt;E277,NOT(OR(G277=1,AND(G277=0.5,E277=F277))),NOT(OR(J277="Pending",J277="Approved",J277="Denied",J277="Canceled"))),"CHECK DATES / FRACTION / STATUS",IF(AND(OR(J277="Approved",J277="Denied"),OR(K277="",NOT(ISNUMBER(L277)))),"ADD DECISION RECORD",IF(AND(OR(J277="Approved",J277="Pending"),COUNTIFS($B$2:$B$1001,B277,$E$2:$E$1001,"&lt;="&amp;F277,$F$2:$F$1001,"&gt;="&amp;E277,$J$2:$J$1001,"&lt;&gt;Denied",$J$2:$J$1001,"&lt;&gt;Canceled")&gt;1),"OVERLAPPING ACTIVE REQUESTS",IF(NETWORKDAYS(E277,F277,'Holidays'!$A$2:$A$51)=0,"NO WORKDAYS","OK"))))))))</f>
        <v/>
      </c>
    </row>
    <row r="278">
      <c r="A278" s="11" t="n"/>
      <c r="B278" s="11" t="n"/>
      <c r="C278" s="8">
        <f>IF($P278="","",IF($P278&lt;&gt;"OK",NA(),VLOOKUP(B278,'Employees'!$A$2:$I$101,2,FALSE)))</f>
        <v/>
      </c>
      <c r="D278" s="2" t="n"/>
      <c r="E278" s="4" t="n"/>
      <c r="F278" s="4" t="n"/>
      <c r="G278" s="12" t="n"/>
      <c r="H278" s="13">
        <f>IF($P278="","",IF($P278&lt;&gt;"OK",NA(),NETWORKDAYS(E278,F278,'Holidays'!$A$2:$A$51)*G278))</f>
        <v/>
      </c>
      <c r="I278" s="13">
        <f>IF($P278="","",IF($P278&lt;&gt;"OK",NA(),H278*'Settings'!$B$4*VLOOKUP(B278,'Employees'!$A$2:$I$101,5,FALSE)))</f>
        <v/>
      </c>
      <c r="J278" s="2" t="n"/>
      <c r="K278" s="2" t="n"/>
      <c r="L278" s="4" t="n"/>
      <c r="M278" s="2" t="n"/>
      <c r="N278" s="13">
        <f>IF($P278="","",IF($P278&lt;&gt;"OK",NA(),IF(J278="Approved",IF(E278&gt;'Settings'!$B$3,0,NETWORKDAYS(E278,MIN(F278,'Settings'!$B$3),'Holidays'!$A$2:$A$51)*G278*'Settings'!$B$4*VLOOKUP(B278,'Employees'!$A$2:$I$101,5,FALSE)),0)))</f>
        <v/>
      </c>
      <c r="O278" s="13">
        <f>IF($P278="","",IF($P278&lt;&gt;"OK",NA(),IF(J278="Approved",I278-N278,0)))</f>
        <v/>
      </c>
      <c r="P278" s="8">
        <f>IF(COUNTA(A278:B278,D278:G278,J278:M278)=0,"",IF('Settings'!$B$7&lt;&gt;"OK","CHECK SETTINGS",IF(OR(A278="",COUNTIFS($A$2:$A$1001,A278)&lt;&gt;1,COUNTIFS('Employees'!$A$2:$A$101,B278,'Employees'!$I$2:$I$101,"OK")&lt;&gt;1,COUNTIFS('Settings'!$H$11:$H$13,D278)&lt;&gt;1),"CHECK ID / TYPE",IF(OR(NOT(ISNUMBER(E278)),NOT(ISNUMBER(F278)),NOT(ISNUMBER(G278))),"CHECK DATES / FRACTION",IF(OR(E278&lt;MAX('Settings'!$B$2,VLOOKUP(B278,'Employees'!$A$2:$H$101,3,FALSE)),F278&gt;'Settings'!$B$5,F278&lt;E278,NOT(OR(G278=1,AND(G278=0.5,E278=F278))),NOT(OR(J278="Pending",J278="Approved",J278="Denied",J278="Canceled"))),"CHECK DATES / FRACTION / STATUS",IF(AND(OR(J278="Approved",J278="Denied"),OR(K278="",NOT(ISNUMBER(L278)))),"ADD DECISION RECORD",IF(AND(OR(J278="Approved",J278="Pending"),COUNTIFS($B$2:$B$1001,B278,$E$2:$E$1001,"&lt;="&amp;F278,$F$2:$F$1001,"&gt;="&amp;E278,$J$2:$J$1001,"&lt;&gt;Denied",$J$2:$J$1001,"&lt;&gt;Canceled")&gt;1),"OVERLAPPING ACTIVE REQUESTS",IF(NETWORKDAYS(E278,F278,'Holidays'!$A$2:$A$51)=0,"NO WORKDAYS","OK"))))))))</f>
        <v/>
      </c>
    </row>
    <row r="279">
      <c r="A279" s="11" t="n"/>
      <c r="B279" s="11" t="n"/>
      <c r="C279" s="8">
        <f>IF($P279="","",IF($P279&lt;&gt;"OK",NA(),VLOOKUP(B279,'Employees'!$A$2:$I$101,2,FALSE)))</f>
        <v/>
      </c>
      <c r="D279" s="2" t="n"/>
      <c r="E279" s="4" t="n"/>
      <c r="F279" s="4" t="n"/>
      <c r="G279" s="12" t="n"/>
      <c r="H279" s="13">
        <f>IF($P279="","",IF($P279&lt;&gt;"OK",NA(),NETWORKDAYS(E279,F279,'Holidays'!$A$2:$A$51)*G279))</f>
        <v/>
      </c>
      <c r="I279" s="13">
        <f>IF($P279="","",IF($P279&lt;&gt;"OK",NA(),H279*'Settings'!$B$4*VLOOKUP(B279,'Employees'!$A$2:$I$101,5,FALSE)))</f>
        <v/>
      </c>
      <c r="J279" s="2" t="n"/>
      <c r="K279" s="2" t="n"/>
      <c r="L279" s="4" t="n"/>
      <c r="M279" s="2" t="n"/>
      <c r="N279" s="13">
        <f>IF($P279="","",IF($P279&lt;&gt;"OK",NA(),IF(J279="Approved",IF(E279&gt;'Settings'!$B$3,0,NETWORKDAYS(E279,MIN(F279,'Settings'!$B$3),'Holidays'!$A$2:$A$51)*G279*'Settings'!$B$4*VLOOKUP(B279,'Employees'!$A$2:$I$101,5,FALSE)),0)))</f>
        <v/>
      </c>
      <c r="O279" s="13">
        <f>IF($P279="","",IF($P279&lt;&gt;"OK",NA(),IF(J279="Approved",I279-N279,0)))</f>
        <v/>
      </c>
      <c r="P279" s="8">
        <f>IF(COUNTA(A279:B279,D279:G279,J279:M279)=0,"",IF('Settings'!$B$7&lt;&gt;"OK","CHECK SETTINGS",IF(OR(A279="",COUNTIFS($A$2:$A$1001,A279)&lt;&gt;1,COUNTIFS('Employees'!$A$2:$A$101,B279,'Employees'!$I$2:$I$101,"OK")&lt;&gt;1,COUNTIFS('Settings'!$H$11:$H$13,D279)&lt;&gt;1),"CHECK ID / TYPE",IF(OR(NOT(ISNUMBER(E279)),NOT(ISNUMBER(F279)),NOT(ISNUMBER(G279))),"CHECK DATES / FRACTION",IF(OR(E279&lt;MAX('Settings'!$B$2,VLOOKUP(B279,'Employees'!$A$2:$H$101,3,FALSE)),F279&gt;'Settings'!$B$5,F279&lt;E279,NOT(OR(G279=1,AND(G279=0.5,E279=F279))),NOT(OR(J279="Pending",J279="Approved",J279="Denied",J279="Canceled"))),"CHECK DATES / FRACTION / STATUS",IF(AND(OR(J279="Approved",J279="Denied"),OR(K279="",NOT(ISNUMBER(L279)))),"ADD DECISION RECORD",IF(AND(OR(J279="Approved",J279="Pending"),COUNTIFS($B$2:$B$1001,B279,$E$2:$E$1001,"&lt;="&amp;F279,$F$2:$F$1001,"&gt;="&amp;E279,$J$2:$J$1001,"&lt;&gt;Denied",$J$2:$J$1001,"&lt;&gt;Canceled")&gt;1),"OVERLAPPING ACTIVE REQUESTS",IF(NETWORKDAYS(E279,F279,'Holidays'!$A$2:$A$51)=0,"NO WORKDAYS","OK"))))))))</f>
        <v/>
      </c>
    </row>
    <row r="280">
      <c r="A280" s="11" t="n"/>
      <c r="B280" s="11" t="n"/>
      <c r="C280" s="8">
        <f>IF($P280="","",IF($P280&lt;&gt;"OK",NA(),VLOOKUP(B280,'Employees'!$A$2:$I$101,2,FALSE)))</f>
        <v/>
      </c>
      <c r="D280" s="2" t="n"/>
      <c r="E280" s="4" t="n"/>
      <c r="F280" s="4" t="n"/>
      <c r="G280" s="12" t="n"/>
      <c r="H280" s="13">
        <f>IF($P280="","",IF($P280&lt;&gt;"OK",NA(),NETWORKDAYS(E280,F280,'Holidays'!$A$2:$A$51)*G280))</f>
        <v/>
      </c>
      <c r="I280" s="13">
        <f>IF($P280="","",IF($P280&lt;&gt;"OK",NA(),H280*'Settings'!$B$4*VLOOKUP(B280,'Employees'!$A$2:$I$101,5,FALSE)))</f>
        <v/>
      </c>
      <c r="J280" s="2" t="n"/>
      <c r="K280" s="2" t="n"/>
      <c r="L280" s="4" t="n"/>
      <c r="M280" s="2" t="n"/>
      <c r="N280" s="13">
        <f>IF($P280="","",IF($P280&lt;&gt;"OK",NA(),IF(J280="Approved",IF(E280&gt;'Settings'!$B$3,0,NETWORKDAYS(E280,MIN(F280,'Settings'!$B$3),'Holidays'!$A$2:$A$51)*G280*'Settings'!$B$4*VLOOKUP(B280,'Employees'!$A$2:$I$101,5,FALSE)),0)))</f>
        <v/>
      </c>
      <c r="O280" s="13">
        <f>IF($P280="","",IF($P280&lt;&gt;"OK",NA(),IF(J280="Approved",I280-N280,0)))</f>
        <v/>
      </c>
      <c r="P280" s="8">
        <f>IF(COUNTA(A280:B280,D280:G280,J280:M280)=0,"",IF('Settings'!$B$7&lt;&gt;"OK","CHECK SETTINGS",IF(OR(A280="",COUNTIFS($A$2:$A$1001,A280)&lt;&gt;1,COUNTIFS('Employees'!$A$2:$A$101,B280,'Employees'!$I$2:$I$101,"OK")&lt;&gt;1,COUNTIFS('Settings'!$H$11:$H$13,D280)&lt;&gt;1),"CHECK ID / TYPE",IF(OR(NOT(ISNUMBER(E280)),NOT(ISNUMBER(F280)),NOT(ISNUMBER(G280))),"CHECK DATES / FRACTION",IF(OR(E280&lt;MAX('Settings'!$B$2,VLOOKUP(B280,'Employees'!$A$2:$H$101,3,FALSE)),F280&gt;'Settings'!$B$5,F280&lt;E280,NOT(OR(G280=1,AND(G280=0.5,E280=F280))),NOT(OR(J280="Pending",J280="Approved",J280="Denied",J280="Canceled"))),"CHECK DATES / FRACTION / STATUS",IF(AND(OR(J280="Approved",J280="Denied"),OR(K280="",NOT(ISNUMBER(L280)))),"ADD DECISION RECORD",IF(AND(OR(J280="Approved",J280="Pending"),COUNTIFS($B$2:$B$1001,B280,$E$2:$E$1001,"&lt;="&amp;F280,$F$2:$F$1001,"&gt;="&amp;E280,$J$2:$J$1001,"&lt;&gt;Denied",$J$2:$J$1001,"&lt;&gt;Canceled")&gt;1),"OVERLAPPING ACTIVE REQUESTS",IF(NETWORKDAYS(E280,F280,'Holidays'!$A$2:$A$51)=0,"NO WORKDAYS","OK"))))))))</f>
        <v/>
      </c>
    </row>
    <row r="281">
      <c r="A281" s="11" t="n"/>
      <c r="B281" s="11" t="n"/>
      <c r="C281" s="8">
        <f>IF($P281="","",IF($P281&lt;&gt;"OK",NA(),VLOOKUP(B281,'Employees'!$A$2:$I$101,2,FALSE)))</f>
        <v/>
      </c>
      <c r="D281" s="2" t="n"/>
      <c r="E281" s="4" t="n"/>
      <c r="F281" s="4" t="n"/>
      <c r="G281" s="12" t="n"/>
      <c r="H281" s="13">
        <f>IF($P281="","",IF($P281&lt;&gt;"OK",NA(),NETWORKDAYS(E281,F281,'Holidays'!$A$2:$A$51)*G281))</f>
        <v/>
      </c>
      <c r="I281" s="13">
        <f>IF($P281="","",IF($P281&lt;&gt;"OK",NA(),H281*'Settings'!$B$4*VLOOKUP(B281,'Employees'!$A$2:$I$101,5,FALSE)))</f>
        <v/>
      </c>
      <c r="J281" s="2" t="n"/>
      <c r="K281" s="2" t="n"/>
      <c r="L281" s="4" t="n"/>
      <c r="M281" s="2" t="n"/>
      <c r="N281" s="13">
        <f>IF($P281="","",IF($P281&lt;&gt;"OK",NA(),IF(J281="Approved",IF(E281&gt;'Settings'!$B$3,0,NETWORKDAYS(E281,MIN(F281,'Settings'!$B$3),'Holidays'!$A$2:$A$51)*G281*'Settings'!$B$4*VLOOKUP(B281,'Employees'!$A$2:$I$101,5,FALSE)),0)))</f>
        <v/>
      </c>
      <c r="O281" s="13">
        <f>IF($P281="","",IF($P281&lt;&gt;"OK",NA(),IF(J281="Approved",I281-N281,0)))</f>
        <v/>
      </c>
      <c r="P281" s="8">
        <f>IF(COUNTA(A281:B281,D281:G281,J281:M281)=0,"",IF('Settings'!$B$7&lt;&gt;"OK","CHECK SETTINGS",IF(OR(A281="",COUNTIFS($A$2:$A$1001,A281)&lt;&gt;1,COUNTIFS('Employees'!$A$2:$A$101,B281,'Employees'!$I$2:$I$101,"OK")&lt;&gt;1,COUNTIFS('Settings'!$H$11:$H$13,D281)&lt;&gt;1),"CHECK ID / TYPE",IF(OR(NOT(ISNUMBER(E281)),NOT(ISNUMBER(F281)),NOT(ISNUMBER(G281))),"CHECK DATES / FRACTION",IF(OR(E281&lt;MAX('Settings'!$B$2,VLOOKUP(B281,'Employees'!$A$2:$H$101,3,FALSE)),F281&gt;'Settings'!$B$5,F281&lt;E281,NOT(OR(G281=1,AND(G281=0.5,E281=F281))),NOT(OR(J281="Pending",J281="Approved",J281="Denied",J281="Canceled"))),"CHECK DATES / FRACTION / STATUS",IF(AND(OR(J281="Approved",J281="Denied"),OR(K281="",NOT(ISNUMBER(L281)))),"ADD DECISION RECORD",IF(AND(OR(J281="Approved",J281="Pending"),COUNTIFS($B$2:$B$1001,B281,$E$2:$E$1001,"&lt;="&amp;F281,$F$2:$F$1001,"&gt;="&amp;E281,$J$2:$J$1001,"&lt;&gt;Denied",$J$2:$J$1001,"&lt;&gt;Canceled")&gt;1),"OVERLAPPING ACTIVE REQUESTS",IF(NETWORKDAYS(E281,F281,'Holidays'!$A$2:$A$51)=0,"NO WORKDAYS","OK"))))))))</f>
        <v/>
      </c>
    </row>
    <row r="282">
      <c r="A282" s="11" t="n"/>
      <c r="B282" s="11" t="n"/>
      <c r="C282" s="8">
        <f>IF($P282="","",IF($P282&lt;&gt;"OK",NA(),VLOOKUP(B282,'Employees'!$A$2:$I$101,2,FALSE)))</f>
        <v/>
      </c>
      <c r="D282" s="2" t="n"/>
      <c r="E282" s="4" t="n"/>
      <c r="F282" s="4" t="n"/>
      <c r="G282" s="12" t="n"/>
      <c r="H282" s="13">
        <f>IF($P282="","",IF($P282&lt;&gt;"OK",NA(),NETWORKDAYS(E282,F282,'Holidays'!$A$2:$A$51)*G282))</f>
        <v/>
      </c>
      <c r="I282" s="13">
        <f>IF($P282="","",IF($P282&lt;&gt;"OK",NA(),H282*'Settings'!$B$4*VLOOKUP(B282,'Employees'!$A$2:$I$101,5,FALSE)))</f>
        <v/>
      </c>
      <c r="J282" s="2" t="n"/>
      <c r="K282" s="2" t="n"/>
      <c r="L282" s="4" t="n"/>
      <c r="M282" s="2" t="n"/>
      <c r="N282" s="13">
        <f>IF($P282="","",IF($P282&lt;&gt;"OK",NA(),IF(J282="Approved",IF(E282&gt;'Settings'!$B$3,0,NETWORKDAYS(E282,MIN(F282,'Settings'!$B$3),'Holidays'!$A$2:$A$51)*G282*'Settings'!$B$4*VLOOKUP(B282,'Employees'!$A$2:$I$101,5,FALSE)),0)))</f>
        <v/>
      </c>
      <c r="O282" s="13">
        <f>IF($P282="","",IF($P282&lt;&gt;"OK",NA(),IF(J282="Approved",I282-N282,0)))</f>
        <v/>
      </c>
      <c r="P282" s="8">
        <f>IF(COUNTA(A282:B282,D282:G282,J282:M282)=0,"",IF('Settings'!$B$7&lt;&gt;"OK","CHECK SETTINGS",IF(OR(A282="",COUNTIFS($A$2:$A$1001,A282)&lt;&gt;1,COUNTIFS('Employees'!$A$2:$A$101,B282,'Employees'!$I$2:$I$101,"OK")&lt;&gt;1,COUNTIFS('Settings'!$H$11:$H$13,D282)&lt;&gt;1),"CHECK ID / TYPE",IF(OR(NOT(ISNUMBER(E282)),NOT(ISNUMBER(F282)),NOT(ISNUMBER(G282))),"CHECK DATES / FRACTION",IF(OR(E282&lt;MAX('Settings'!$B$2,VLOOKUP(B282,'Employees'!$A$2:$H$101,3,FALSE)),F282&gt;'Settings'!$B$5,F282&lt;E282,NOT(OR(G282=1,AND(G282=0.5,E282=F282))),NOT(OR(J282="Pending",J282="Approved",J282="Denied",J282="Canceled"))),"CHECK DATES / FRACTION / STATUS",IF(AND(OR(J282="Approved",J282="Denied"),OR(K282="",NOT(ISNUMBER(L282)))),"ADD DECISION RECORD",IF(AND(OR(J282="Approved",J282="Pending"),COUNTIFS($B$2:$B$1001,B282,$E$2:$E$1001,"&lt;="&amp;F282,$F$2:$F$1001,"&gt;="&amp;E282,$J$2:$J$1001,"&lt;&gt;Denied",$J$2:$J$1001,"&lt;&gt;Canceled")&gt;1),"OVERLAPPING ACTIVE REQUESTS",IF(NETWORKDAYS(E282,F282,'Holidays'!$A$2:$A$51)=0,"NO WORKDAYS","OK"))))))))</f>
        <v/>
      </c>
    </row>
    <row r="283">
      <c r="A283" s="11" t="n"/>
      <c r="B283" s="11" t="n"/>
      <c r="C283" s="8">
        <f>IF($P283="","",IF($P283&lt;&gt;"OK",NA(),VLOOKUP(B283,'Employees'!$A$2:$I$101,2,FALSE)))</f>
        <v/>
      </c>
      <c r="D283" s="2" t="n"/>
      <c r="E283" s="4" t="n"/>
      <c r="F283" s="4" t="n"/>
      <c r="G283" s="12" t="n"/>
      <c r="H283" s="13">
        <f>IF($P283="","",IF($P283&lt;&gt;"OK",NA(),NETWORKDAYS(E283,F283,'Holidays'!$A$2:$A$51)*G283))</f>
        <v/>
      </c>
      <c r="I283" s="13">
        <f>IF($P283="","",IF($P283&lt;&gt;"OK",NA(),H283*'Settings'!$B$4*VLOOKUP(B283,'Employees'!$A$2:$I$101,5,FALSE)))</f>
        <v/>
      </c>
      <c r="J283" s="2" t="n"/>
      <c r="K283" s="2" t="n"/>
      <c r="L283" s="4" t="n"/>
      <c r="M283" s="2" t="n"/>
      <c r="N283" s="13">
        <f>IF($P283="","",IF($P283&lt;&gt;"OK",NA(),IF(J283="Approved",IF(E283&gt;'Settings'!$B$3,0,NETWORKDAYS(E283,MIN(F283,'Settings'!$B$3),'Holidays'!$A$2:$A$51)*G283*'Settings'!$B$4*VLOOKUP(B283,'Employees'!$A$2:$I$101,5,FALSE)),0)))</f>
        <v/>
      </c>
      <c r="O283" s="13">
        <f>IF($P283="","",IF($P283&lt;&gt;"OK",NA(),IF(J283="Approved",I283-N283,0)))</f>
        <v/>
      </c>
      <c r="P283" s="8">
        <f>IF(COUNTA(A283:B283,D283:G283,J283:M283)=0,"",IF('Settings'!$B$7&lt;&gt;"OK","CHECK SETTINGS",IF(OR(A283="",COUNTIFS($A$2:$A$1001,A283)&lt;&gt;1,COUNTIFS('Employees'!$A$2:$A$101,B283,'Employees'!$I$2:$I$101,"OK")&lt;&gt;1,COUNTIFS('Settings'!$H$11:$H$13,D283)&lt;&gt;1),"CHECK ID / TYPE",IF(OR(NOT(ISNUMBER(E283)),NOT(ISNUMBER(F283)),NOT(ISNUMBER(G283))),"CHECK DATES / FRACTION",IF(OR(E283&lt;MAX('Settings'!$B$2,VLOOKUP(B283,'Employees'!$A$2:$H$101,3,FALSE)),F283&gt;'Settings'!$B$5,F283&lt;E283,NOT(OR(G283=1,AND(G283=0.5,E283=F283))),NOT(OR(J283="Pending",J283="Approved",J283="Denied",J283="Canceled"))),"CHECK DATES / FRACTION / STATUS",IF(AND(OR(J283="Approved",J283="Denied"),OR(K283="",NOT(ISNUMBER(L283)))),"ADD DECISION RECORD",IF(AND(OR(J283="Approved",J283="Pending"),COUNTIFS($B$2:$B$1001,B283,$E$2:$E$1001,"&lt;="&amp;F283,$F$2:$F$1001,"&gt;="&amp;E283,$J$2:$J$1001,"&lt;&gt;Denied",$J$2:$J$1001,"&lt;&gt;Canceled")&gt;1),"OVERLAPPING ACTIVE REQUESTS",IF(NETWORKDAYS(E283,F283,'Holidays'!$A$2:$A$51)=0,"NO WORKDAYS","OK"))))))))</f>
        <v/>
      </c>
    </row>
    <row r="284">
      <c r="A284" s="11" t="n"/>
      <c r="B284" s="11" t="n"/>
      <c r="C284" s="8">
        <f>IF($P284="","",IF($P284&lt;&gt;"OK",NA(),VLOOKUP(B284,'Employees'!$A$2:$I$101,2,FALSE)))</f>
        <v/>
      </c>
      <c r="D284" s="2" t="n"/>
      <c r="E284" s="4" t="n"/>
      <c r="F284" s="4" t="n"/>
      <c r="G284" s="12" t="n"/>
      <c r="H284" s="13">
        <f>IF($P284="","",IF($P284&lt;&gt;"OK",NA(),NETWORKDAYS(E284,F284,'Holidays'!$A$2:$A$51)*G284))</f>
        <v/>
      </c>
      <c r="I284" s="13">
        <f>IF($P284="","",IF($P284&lt;&gt;"OK",NA(),H284*'Settings'!$B$4*VLOOKUP(B284,'Employees'!$A$2:$I$101,5,FALSE)))</f>
        <v/>
      </c>
      <c r="J284" s="2" t="n"/>
      <c r="K284" s="2" t="n"/>
      <c r="L284" s="4" t="n"/>
      <c r="M284" s="2" t="n"/>
      <c r="N284" s="13">
        <f>IF($P284="","",IF($P284&lt;&gt;"OK",NA(),IF(J284="Approved",IF(E284&gt;'Settings'!$B$3,0,NETWORKDAYS(E284,MIN(F284,'Settings'!$B$3),'Holidays'!$A$2:$A$51)*G284*'Settings'!$B$4*VLOOKUP(B284,'Employees'!$A$2:$I$101,5,FALSE)),0)))</f>
        <v/>
      </c>
      <c r="O284" s="13">
        <f>IF($P284="","",IF($P284&lt;&gt;"OK",NA(),IF(J284="Approved",I284-N284,0)))</f>
        <v/>
      </c>
      <c r="P284" s="8">
        <f>IF(COUNTA(A284:B284,D284:G284,J284:M284)=0,"",IF('Settings'!$B$7&lt;&gt;"OK","CHECK SETTINGS",IF(OR(A284="",COUNTIFS($A$2:$A$1001,A284)&lt;&gt;1,COUNTIFS('Employees'!$A$2:$A$101,B284,'Employees'!$I$2:$I$101,"OK")&lt;&gt;1,COUNTIFS('Settings'!$H$11:$H$13,D284)&lt;&gt;1),"CHECK ID / TYPE",IF(OR(NOT(ISNUMBER(E284)),NOT(ISNUMBER(F284)),NOT(ISNUMBER(G284))),"CHECK DATES / FRACTION",IF(OR(E284&lt;MAX('Settings'!$B$2,VLOOKUP(B284,'Employees'!$A$2:$H$101,3,FALSE)),F284&gt;'Settings'!$B$5,F284&lt;E284,NOT(OR(G284=1,AND(G284=0.5,E284=F284))),NOT(OR(J284="Pending",J284="Approved",J284="Denied",J284="Canceled"))),"CHECK DATES / FRACTION / STATUS",IF(AND(OR(J284="Approved",J284="Denied"),OR(K284="",NOT(ISNUMBER(L284)))),"ADD DECISION RECORD",IF(AND(OR(J284="Approved",J284="Pending"),COUNTIFS($B$2:$B$1001,B284,$E$2:$E$1001,"&lt;="&amp;F284,$F$2:$F$1001,"&gt;="&amp;E284,$J$2:$J$1001,"&lt;&gt;Denied",$J$2:$J$1001,"&lt;&gt;Canceled")&gt;1),"OVERLAPPING ACTIVE REQUESTS",IF(NETWORKDAYS(E284,F284,'Holidays'!$A$2:$A$51)=0,"NO WORKDAYS","OK"))))))))</f>
        <v/>
      </c>
    </row>
    <row r="285">
      <c r="A285" s="11" t="n"/>
      <c r="B285" s="11" t="n"/>
      <c r="C285" s="8">
        <f>IF($P285="","",IF($P285&lt;&gt;"OK",NA(),VLOOKUP(B285,'Employees'!$A$2:$I$101,2,FALSE)))</f>
        <v/>
      </c>
      <c r="D285" s="2" t="n"/>
      <c r="E285" s="4" t="n"/>
      <c r="F285" s="4" t="n"/>
      <c r="G285" s="12" t="n"/>
      <c r="H285" s="13">
        <f>IF($P285="","",IF($P285&lt;&gt;"OK",NA(),NETWORKDAYS(E285,F285,'Holidays'!$A$2:$A$51)*G285))</f>
        <v/>
      </c>
      <c r="I285" s="13">
        <f>IF($P285="","",IF($P285&lt;&gt;"OK",NA(),H285*'Settings'!$B$4*VLOOKUP(B285,'Employees'!$A$2:$I$101,5,FALSE)))</f>
        <v/>
      </c>
      <c r="J285" s="2" t="n"/>
      <c r="K285" s="2" t="n"/>
      <c r="L285" s="4" t="n"/>
      <c r="M285" s="2" t="n"/>
      <c r="N285" s="13">
        <f>IF($P285="","",IF($P285&lt;&gt;"OK",NA(),IF(J285="Approved",IF(E285&gt;'Settings'!$B$3,0,NETWORKDAYS(E285,MIN(F285,'Settings'!$B$3),'Holidays'!$A$2:$A$51)*G285*'Settings'!$B$4*VLOOKUP(B285,'Employees'!$A$2:$I$101,5,FALSE)),0)))</f>
        <v/>
      </c>
      <c r="O285" s="13">
        <f>IF($P285="","",IF($P285&lt;&gt;"OK",NA(),IF(J285="Approved",I285-N285,0)))</f>
        <v/>
      </c>
      <c r="P285" s="8">
        <f>IF(COUNTA(A285:B285,D285:G285,J285:M285)=0,"",IF('Settings'!$B$7&lt;&gt;"OK","CHECK SETTINGS",IF(OR(A285="",COUNTIFS($A$2:$A$1001,A285)&lt;&gt;1,COUNTIFS('Employees'!$A$2:$A$101,B285,'Employees'!$I$2:$I$101,"OK")&lt;&gt;1,COUNTIFS('Settings'!$H$11:$H$13,D285)&lt;&gt;1),"CHECK ID / TYPE",IF(OR(NOT(ISNUMBER(E285)),NOT(ISNUMBER(F285)),NOT(ISNUMBER(G285))),"CHECK DATES / FRACTION",IF(OR(E285&lt;MAX('Settings'!$B$2,VLOOKUP(B285,'Employees'!$A$2:$H$101,3,FALSE)),F285&gt;'Settings'!$B$5,F285&lt;E285,NOT(OR(G285=1,AND(G285=0.5,E285=F285))),NOT(OR(J285="Pending",J285="Approved",J285="Denied",J285="Canceled"))),"CHECK DATES / FRACTION / STATUS",IF(AND(OR(J285="Approved",J285="Denied"),OR(K285="",NOT(ISNUMBER(L285)))),"ADD DECISION RECORD",IF(AND(OR(J285="Approved",J285="Pending"),COUNTIFS($B$2:$B$1001,B285,$E$2:$E$1001,"&lt;="&amp;F285,$F$2:$F$1001,"&gt;="&amp;E285,$J$2:$J$1001,"&lt;&gt;Denied",$J$2:$J$1001,"&lt;&gt;Canceled")&gt;1),"OVERLAPPING ACTIVE REQUESTS",IF(NETWORKDAYS(E285,F285,'Holidays'!$A$2:$A$51)=0,"NO WORKDAYS","OK"))))))))</f>
        <v/>
      </c>
    </row>
    <row r="286">
      <c r="A286" s="11" t="n"/>
      <c r="B286" s="11" t="n"/>
      <c r="C286" s="8">
        <f>IF($P286="","",IF($P286&lt;&gt;"OK",NA(),VLOOKUP(B286,'Employees'!$A$2:$I$101,2,FALSE)))</f>
        <v/>
      </c>
      <c r="D286" s="2" t="n"/>
      <c r="E286" s="4" t="n"/>
      <c r="F286" s="4" t="n"/>
      <c r="G286" s="12" t="n"/>
      <c r="H286" s="13">
        <f>IF($P286="","",IF($P286&lt;&gt;"OK",NA(),NETWORKDAYS(E286,F286,'Holidays'!$A$2:$A$51)*G286))</f>
        <v/>
      </c>
      <c r="I286" s="13">
        <f>IF($P286="","",IF($P286&lt;&gt;"OK",NA(),H286*'Settings'!$B$4*VLOOKUP(B286,'Employees'!$A$2:$I$101,5,FALSE)))</f>
        <v/>
      </c>
      <c r="J286" s="2" t="n"/>
      <c r="K286" s="2" t="n"/>
      <c r="L286" s="4" t="n"/>
      <c r="M286" s="2" t="n"/>
      <c r="N286" s="13">
        <f>IF($P286="","",IF($P286&lt;&gt;"OK",NA(),IF(J286="Approved",IF(E286&gt;'Settings'!$B$3,0,NETWORKDAYS(E286,MIN(F286,'Settings'!$B$3),'Holidays'!$A$2:$A$51)*G286*'Settings'!$B$4*VLOOKUP(B286,'Employees'!$A$2:$I$101,5,FALSE)),0)))</f>
        <v/>
      </c>
      <c r="O286" s="13">
        <f>IF($P286="","",IF($P286&lt;&gt;"OK",NA(),IF(J286="Approved",I286-N286,0)))</f>
        <v/>
      </c>
      <c r="P286" s="8">
        <f>IF(COUNTA(A286:B286,D286:G286,J286:M286)=0,"",IF('Settings'!$B$7&lt;&gt;"OK","CHECK SETTINGS",IF(OR(A286="",COUNTIFS($A$2:$A$1001,A286)&lt;&gt;1,COUNTIFS('Employees'!$A$2:$A$101,B286,'Employees'!$I$2:$I$101,"OK")&lt;&gt;1,COUNTIFS('Settings'!$H$11:$H$13,D286)&lt;&gt;1),"CHECK ID / TYPE",IF(OR(NOT(ISNUMBER(E286)),NOT(ISNUMBER(F286)),NOT(ISNUMBER(G286))),"CHECK DATES / FRACTION",IF(OR(E286&lt;MAX('Settings'!$B$2,VLOOKUP(B286,'Employees'!$A$2:$H$101,3,FALSE)),F286&gt;'Settings'!$B$5,F286&lt;E286,NOT(OR(G286=1,AND(G286=0.5,E286=F286))),NOT(OR(J286="Pending",J286="Approved",J286="Denied",J286="Canceled"))),"CHECK DATES / FRACTION / STATUS",IF(AND(OR(J286="Approved",J286="Denied"),OR(K286="",NOT(ISNUMBER(L286)))),"ADD DECISION RECORD",IF(AND(OR(J286="Approved",J286="Pending"),COUNTIFS($B$2:$B$1001,B286,$E$2:$E$1001,"&lt;="&amp;F286,$F$2:$F$1001,"&gt;="&amp;E286,$J$2:$J$1001,"&lt;&gt;Denied",$J$2:$J$1001,"&lt;&gt;Canceled")&gt;1),"OVERLAPPING ACTIVE REQUESTS",IF(NETWORKDAYS(E286,F286,'Holidays'!$A$2:$A$51)=0,"NO WORKDAYS","OK"))))))))</f>
        <v/>
      </c>
    </row>
    <row r="287">
      <c r="A287" s="11" t="n"/>
      <c r="B287" s="11" t="n"/>
      <c r="C287" s="8">
        <f>IF($P287="","",IF($P287&lt;&gt;"OK",NA(),VLOOKUP(B287,'Employees'!$A$2:$I$101,2,FALSE)))</f>
        <v/>
      </c>
      <c r="D287" s="2" t="n"/>
      <c r="E287" s="4" t="n"/>
      <c r="F287" s="4" t="n"/>
      <c r="G287" s="12" t="n"/>
      <c r="H287" s="13">
        <f>IF($P287="","",IF($P287&lt;&gt;"OK",NA(),NETWORKDAYS(E287,F287,'Holidays'!$A$2:$A$51)*G287))</f>
        <v/>
      </c>
      <c r="I287" s="13">
        <f>IF($P287="","",IF($P287&lt;&gt;"OK",NA(),H287*'Settings'!$B$4*VLOOKUP(B287,'Employees'!$A$2:$I$101,5,FALSE)))</f>
        <v/>
      </c>
      <c r="J287" s="2" t="n"/>
      <c r="K287" s="2" t="n"/>
      <c r="L287" s="4" t="n"/>
      <c r="M287" s="2" t="n"/>
      <c r="N287" s="13">
        <f>IF($P287="","",IF($P287&lt;&gt;"OK",NA(),IF(J287="Approved",IF(E287&gt;'Settings'!$B$3,0,NETWORKDAYS(E287,MIN(F287,'Settings'!$B$3),'Holidays'!$A$2:$A$51)*G287*'Settings'!$B$4*VLOOKUP(B287,'Employees'!$A$2:$I$101,5,FALSE)),0)))</f>
        <v/>
      </c>
      <c r="O287" s="13">
        <f>IF($P287="","",IF($P287&lt;&gt;"OK",NA(),IF(J287="Approved",I287-N287,0)))</f>
        <v/>
      </c>
      <c r="P287" s="8">
        <f>IF(COUNTA(A287:B287,D287:G287,J287:M287)=0,"",IF('Settings'!$B$7&lt;&gt;"OK","CHECK SETTINGS",IF(OR(A287="",COUNTIFS($A$2:$A$1001,A287)&lt;&gt;1,COUNTIFS('Employees'!$A$2:$A$101,B287,'Employees'!$I$2:$I$101,"OK")&lt;&gt;1,COUNTIFS('Settings'!$H$11:$H$13,D287)&lt;&gt;1),"CHECK ID / TYPE",IF(OR(NOT(ISNUMBER(E287)),NOT(ISNUMBER(F287)),NOT(ISNUMBER(G287))),"CHECK DATES / FRACTION",IF(OR(E287&lt;MAX('Settings'!$B$2,VLOOKUP(B287,'Employees'!$A$2:$H$101,3,FALSE)),F287&gt;'Settings'!$B$5,F287&lt;E287,NOT(OR(G287=1,AND(G287=0.5,E287=F287))),NOT(OR(J287="Pending",J287="Approved",J287="Denied",J287="Canceled"))),"CHECK DATES / FRACTION / STATUS",IF(AND(OR(J287="Approved",J287="Denied"),OR(K287="",NOT(ISNUMBER(L287)))),"ADD DECISION RECORD",IF(AND(OR(J287="Approved",J287="Pending"),COUNTIFS($B$2:$B$1001,B287,$E$2:$E$1001,"&lt;="&amp;F287,$F$2:$F$1001,"&gt;="&amp;E287,$J$2:$J$1001,"&lt;&gt;Denied",$J$2:$J$1001,"&lt;&gt;Canceled")&gt;1),"OVERLAPPING ACTIVE REQUESTS",IF(NETWORKDAYS(E287,F287,'Holidays'!$A$2:$A$51)=0,"NO WORKDAYS","OK"))))))))</f>
        <v/>
      </c>
    </row>
    <row r="288">
      <c r="A288" s="11" t="n"/>
      <c r="B288" s="11" t="n"/>
      <c r="C288" s="8">
        <f>IF($P288="","",IF($P288&lt;&gt;"OK",NA(),VLOOKUP(B288,'Employees'!$A$2:$I$101,2,FALSE)))</f>
        <v/>
      </c>
      <c r="D288" s="2" t="n"/>
      <c r="E288" s="4" t="n"/>
      <c r="F288" s="4" t="n"/>
      <c r="G288" s="12" t="n"/>
      <c r="H288" s="13">
        <f>IF($P288="","",IF($P288&lt;&gt;"OK",NA(),NETWORKDAYS(E288,F288,'Holidays'!$A$2:$A$51)*G288))</f>
        <v/>
      </c>
      <c r="I288" s="13">
        <f>IF($P288="","",IF($P288&lt;&gt;"OK",NA(),H288*'Settings'!$B$4*VLOOKUP(B288,'Employees'!$A$2:$I$101,5,FALSE)))</f>
        <v/>
      </c>
      <c r="J288" s="2" t="n"/>
      <c r="K288" s="2" t="n"/>
      <c r="L288" s="4" t="n"/>
      <c r="M288" s="2" t="n"/>
      <c r="N288" s="13">
        <f>IF($P288="","",IF($P288&lt;&gt;"OK",NA(),IF(J288="Approved",IF(E288&gt;'Settings'!$B$3,0,NETWORKDAYS(E288,MIN(F288,'Settings'!$B$3),'Holidays'!$A$2:$A$51)*G288*'Settings'!$B$4*VLOOKUP(B288,'Employees'!$A$2:$I$101,5,FALSE)),0)))</f>
        <v/>
      </c>
      <c r="O288" s="13">
        <f>IF($P288="","",IF($P288&lt;&gt;"OK",NA(),IF(J288="Approved",I288-N288,0)))</f>
        <v/>
      </c>
      <c r="P288" s="8">
        <f>IF(COUNTA(A288:B288,D288:G288,J288:M288)=0,"",IF('Settings'!$B$7&lt;&gt;"OK","CHECK SETTINGS",IF(OR(A288="",COUNTIFS($A$2:$A$1001,A288)&lt;&gt;1,COUNTIFS('Employees'!$A$2:$A$101,B288,'Employees'!$I$2:$I$101,"OK")&lt;&gt;1,COUNTIFS('Settings'!$H$11:$H$13,D288)&lt;&gt;1),"CHECK ID / TYPE",IF(OR(NOT(ISNUMBER(E288)),NOT(ISNUMBER(F288)),NOT(ISNUMBER(G288))),"CHECK DATES / FRACTION",IF(OR(E288&lt;MAX('Settings'!$B$2,VLOOKUP(B288,'Employees'!$A$2:$H$101,3,FALSE)),F288&gt;'Settings'!$B$5,F288&lt;E288,NOT(OR(G288=1,AND(G288=0.5,E288=F288))),NOT(OR(J288="Pending",J288="Approved",J288="Denied",J288="Canceled"))),"CHECK DATES / FRACTION / STATUS",IF(AND(OR(J288="Approved",J288="Denied"),OR(K288="",NOT(ISNUMBER(L288)))),"ADD DECISION RECORD",IF(AND(OR(J288="Approved",J288="Pending"),COUNTIFS($B$2:$B$1001,B288,$E$2:$E$1001,"&lt;="&amp;F288,$F$2:$F$1001,"&gt;="&amp;E288,$J$2:$J$1001,"&lt;&gt;Denied",$J$2:$J$1001,"&lt;&gt;Canceled")&gt;1),"OVERLAPPING ACTIVE REQUESTS",IF(NETWORKDAYS(E288,F288,'Holidays'!$A$2:$A$51)=0,"NO WORKDAYS","OK"))))))))</f>
        <v/>
      </c>
    </row>
    <row r="289">
      <c r="A289" s="11" t="n"/>
      <c r="B289" s="11" t="n"/>
      <c r="C289" s="8">
        <f>IF($P289="","",IF($P289&lt;&gt;"OK",NA(),VLOOKUP(B289,'Employees'!$A$2:$I$101,2,FALSE)))</f>
        <v/>
      </c>
      <c r="D289" s="2" t="n"/>
      <c r="E289" s="4" t="n"/>
      <c r="F289" s="4" t="n"/>
      <c r="G289" s="12" t="n"/>
      <c r="H289" s="13">
        <f>IF($P289="","",IF($P289&lt;&gt;"OK",NA(),NETWORKDAYS(E289,F289,'Holidays'!$A$2:$A$51)*G289))</f>
        <v/>
      </c>
      <c r="I289" s="13">
        <f>IF($P289="","",IF($P289&lt;&gt;"OK",NA(),H289*'Settings'!$B$4*VLOOKUP(B289,'Employees'!$A$2:$I$101,5,FALSE)))</f>
        <v/>
      </c>
      <c r="J289" s="2" t="n"/>
      <c r="K289" s="2" t="n"/>
      <c r="L289" s="4" t="n"/>
      <c r="M289" s="2" t="n"/>
      <c r="N289" s="13">
        <f>IF($P289="","",IF($P289&lt;&gt;"OK",NA(),IF(J289="Approved",IF(E289&gt;'Settings'!$B$3,0,NETWORKDAYS(E289,MIN(F289,'Settings'!$B$3),'Holidays'!$A$2:$A$51)*G289*'Settings'!$B$4*VLOOKUP(B289,'Employees'!$A$2:$I$101,5,FALSE)),0)))</f>
        <v/>
      </c>
      <c r="O289" s="13">
        <f>IF($P289="","",IF($P289&lt;&gt;"OK",NA(),IF(J289="Approved",I289-N289,0)))</f>
        <v/>
      </c>
      <c r="P289" s="8">
        <f>IF(COUNTA(A289:B289,D289:G289,J289:M289)=0,"",IF('Settings'!$B$7&lt;&gt;"OK","CHECK SETTINGS",IF(OR(A289="",COUNTIFS($A$2:$A$1001,A289)&lt;&gt;1,COUNTIFS('Employees'!$A$2:$A$101,B289,'Employees'!$I$2:$I$101,"OK")&lt;&gt;1,COUNTIFS('Settings'!$H$11:$H$13,D289)&lt;&gt;1),"CHECK ID / TYPE",IF(OR(NOT(ISNUMBER(E289)),NOT(ISNUMBER(F289)),NOT(ISNUMBER(G289))),"CHECK DATES / FRACTION",IF(OR(E289&lt;MAX('Settings'!$B$2,VLOOKUP(B289,'Employees'!$A$2:$H$101,3,FALSE)),F289&gt;'Settings'!$B$5,F289&lt;E289,NOT(OR(G289=1,AND(G289=0.5,E289=F289))),NOT(OR(J289="Pending",J289="Approved",J289="Denied",J289="Canceled"))),"CHECK DATES / FRACTION / STATUS",IF(AND(OR(J289="Approved",J289="Denied"),OR(K289="",NOT(ISNUMBER(L289)))),"ADD DECISION RECORD",IF(AND(OR(J289="Approved",J289="Pending"),COUNTIFS($B$2:$B$1001,B289,$E$2:$E$1001,"&lt;="&amp;F289,$F$2:$F$1001,"&gt;="&amp;E289,$J$2:$J$1001,"&lt;&gt;Denied",$J$2:$J$1001,"&lt;&gt;Canceled")&gt;1),"OVERLAPPING ACTIVE REQUESTS",IF(NETWORKDAYS(E289,F289,'Holidays'!$A$2:$A$51)=0,"NO WORKDAYS","OK"))))))))</f>
        <v/>
      </c>
    </row>
    <row r="290">
      <c r="A290" s="11" t="n"/>
      <c r="B290" s="11" t="n"/>
      <c r="C290" s="8">
        <f>IF($P290="","",IF($P290&lt;&gt;"OK",NA(),VLOOKUP(B290,'Employees'!$A$2:$I$101,2,FALSE)))</f>
        <v/>
      </c>
      <c r="D290" s="2" t="n"/>
      <c r="E290" s="4" t="n"/>
      <c r="F290" s="4" t="n"/>
      <c r="G290" s="12" t="n"/>
      <c r="H290" s="13">
        <f>IF($P290="","",IF($P290&lt;&gt;"OK",NA(),NETWORKDAYS(E290,F290,'Holidays'!$A$2:$A$51)*G290))</f>
        <v/>
      </c>
      <c r="I290" s="13">
        <f>IF($P290="","",IF($P290&lt;&gt;"OK",NA(),H290*'Settings'!$B$4*VLOOKUP(B290,'Employees'!$A$2:$I$101,5,FALSE)))</f>
        <v/>
      </c>
      <c r="J290" s="2" t="n"/>
      <c r="K290" s="2" t="n"/>
      <c r="L290" s="4" t="n"/>
      <c r="M290" s="2" t="n"/>
      <c r="N290" s="13">
        <f>IF($P290="","",IF($P290&lt;&gt;"OK",NA(),IF(J290="Approved",IF(E290&gt;'Settings'!$B$3,0,NETWORKDAYS(E290,MIN(F290,'Settings'!$B$3),'Holidays'!$A$2:$A$51)*G290*'Settings'!$B$4*VLOOKUP(B290,'Employees'!$A$2:$I$101,5,FALSE)),0)))</f>
        <v/>
      </c>
      <c r="O290" s="13">
        <f>IF($P290="","",IF($P290&lt;&gt;"OK",NA(),IF(J290="Approved",I290-N290,0)))</f>
        <v/>
      </c>
      <c r="P290" s="8">
        <f>IF(COUNTA(A290:B290,D290:G290,J290:M290)=0,"",IF('Settings'!$B$7&lt;&gt;"OK","CHECK SETTINGS",IF(OR(A290="",COUNTIFS($A$2:$A$1001,A290)&lt;&gt;1,COUNTIFS('Employees'!$A$2:$A$101,B290,'Employees'!$I$2:$I$101,"OK")&lt;&gt;1,COUNTIFS('Settings'!$H$11:$H$13,D290)&lt;&gt;1),"CHECK ID / TYPE",IF(OR(NOT(ISNUMBER(E290)),NOT(ISNUMBER(F290)),NOT(ISNUMBER(G290))),"CHECK DATES / FRACTION",IF(OR(E290&lt;MAX('Settings'!$B$2,VLOOKUP(B290,'Employees'!$A$2:$H$101,3,FALSE)),F290&gt;'Settings'!$B$5,F290&lt;E290,NOT(OR(G290=1,AND(G290=0.5,E290=F290))),NOT(OR(J290="Pending",J290="Approved",J290="Denied",J290="Canceled"))),"CHECK DATES / FRACTION / STATUS",IF(AND(OR(J290="Approved",J290="Denied"),OR(K290="",NOT(ISNUMBER(L290)))),"ADD DECISION RECORD",IF(AND(OR(J290="Approved",J290="Pending"),COUNTIFS($B$2:$B$1001,B290,$E$2:$E$1001,"&lt;="&amp;F290,$F$2:$F$1001,"&gt;="&amp;E290,$J$2:$J$1001,"&lt;&gt;Denied",$J$2:$J$1001,"&lt;&gt;Canceled")&gt;1),"OVERLAPPING ACTIVE REQUESTS",IF(NETWORKDAYS(E290,F290,'Holidays'!$A$2:$A$51)=0,"NO WORKDAYS","OK"))))))))</f>
        <v/>
      </c>
    </row>
    <row r="291">
      <c r="A291" s="11" t="n"/>
      <c r="B291" s="11" t="n"/>
      <c r="C291" s="8">
        <f>IF($P291="","",IF($P291&lt;&gt;"OK",NA(),VLOOKUP(B291,'Employees'!$A$2:$I$101,2,FALSE)))</f>
        <v/>
      </c>
      <c r="D291" s="2" t="n"/>
      <c r="E291" s="4" t="n"/>
      <c r="F291" s="4" t="n"/>
      <c r="G291" s="12" t="n"/>
      <c r="H291" s="13">
        <f>IF($P291="","",IF($P291&lt;&gt;"OK",NA(),NETWORKDAYS(E291,F291,'Holidays'!$A$2:$A$51)*G291))</f>
        <v/>
      </c>
      <c r="I291" s="13">
        <f>IF($P291="","",IF($P291&lt;&gt;"OK",NA(),H291*'Settings'!$B$4*VLOOKUP(B291,'Employees'!$A$2:$I$101,5,FALSE)))</f>
        <v/>
      </c>
      <c r="J291" s="2" t="n"/>
      <c r="K291" s="2" t="n"/>
      <c r="L291" s="4" t="n"/>
      <c r="M291" s="2" t="n"/>
      <c r="N291" s="13">
        <f>IF($P291="","",IF($P291&lt;&gt;"OK",NA(),IF(J291="Approved",IF(E291&gt;'Settings'!$B$3,0,NETWORKDAYS(E291,MIN(F291,'Settings'!$B$3),'Holidays'!$A$2:$A$51)*G291*'Settings'!$B$4*VLOOKUP(B291,'Employees'!$A$2:$I$101,5,FALSE)),0)))</f>
        <v/>
      </c>
      <c r="O291" s="13">
        <f>IF($P291="","",IF($P291&lt;&gt;"OK",NA(),IF(J291="Approved",I291-N291,0)))</f>
        <v/>
      </c>
      <c r="P291" s="8">
        <f>IF(COUNTA(A291:B291,D291:G291,J291:M291)=0,"",IF('Settings'!$B$7&lt;&gt;"OK","CHECK SETTINGS",IF(OR(A291="",COUNTIFS($A$2:$A$1001,A291)&lt;&gt;1,COUNTIFS('Employees'!$A$2:$A$101,B291,'Employees'!$I$2:$I$101,"OK")&lt;&gt;1,COUNTIFS('Settings'!$H$11:$H$13,D291)&lt;&gt;1),"CHECK ID / TYPE",IF(OR(NOT(ISNUMBER(E291)),NOT(ISNUMBER(F291)),NOT(ISNUMBER(G291))),"CHECK DATES / FRACTION",IF(OR(E291&lt;MAX('Settings'!$B$2,VLOOKUP(B291,'Employees'!$A$2:$H$101,3,FALSE)),F291&gt;'Settings'!$B$5,F291&lt;E291,NOT(OR(G291=1,AND(G291=0.5,E291=F291))),NOT(OR(J291="Pending",J291="Approved",J291="Denied",J291="Canceled"))),"CHECK DATES / FRACTION / STATUS",IF(AND(OR(J291="Approved",J291="Denied"),OR(K291="",NOT(ISNUMBER(L291)))),"ADD DECISION RECORD",IF(AND(OR(J291="Approved",J291="Pending"),COUNTIFS($B$2:$B$1001,B291,$E$2:$E$1001,"&lt;="&amp;F291,$F$2:$F$1001,"&gt;="&amp;E291,$J$2:$J$1001,"&lt;&gt;Denied",$J$2:$J$1001,"&lt;&gt;Canceled")&gt;1),"OVERLAPPING ACTIVE REQUESTS",IF(NETWORKDAYS(E291,F291,'Holidays'!$A$2:$A$51)=0,"NO WORKDAYS","OK"))))))))</f>
        <v/>
      </c>
    </row>
    <row r="292">
      <c r="A292" s="11" t="n"/>
      <c r="B292" s="11" t="n"/>
      <c r="C292" s="8">
        <f>IF($P292="","",IF($P292&lt;&gt;"OK",NA(),VLOOKUP(B292,'Employees'!$A$2:$I$101,2,FALSE)))</f>
        <v/>
      </c>
      <c r="D292" s="2" t="n"/>
      <c r="E292" s="4" t="n"/>
      <c r="F292" s="4" t="n"/>
      <c r="G292" s="12" t="n"/>
      <c r="H292" s="13">
        <f>IF($P292="","",IF($P292&lt;&gt;"OK",NA(),NETWORKDAYS(E292,F292,'Holidays'!$A$2:$A$51)*G292))</f>
        <v/>
      </c>
      <c r="I292" s="13">
        <f>IF($P292="","",IF($P292&lt;&gt;"OK",NA(),H292*'Settings'!$B$4*VLOOKUP(B292,'Employees'!$A$2:$I$101,5,FALSE)))</f>
        <v/>
      </c>
      <c r="J292" s="2" t="n"/>
      <c r="K292" s="2" t="n"/>
      <c r="L292" s="4" t="n"/>
      <c r="M292" s="2" t="n"/>
      <c r="N292" s="13">
        <f>IF($P292="","",IF($P292&lt;&gt;"OK",NA(),IF(J292="Approved",IF(E292&gt;'Settings'!$B$3,0,NETWORKDAYS(E292,MIN(F292,'Settings'!$B$3),'Holidays'!$A$2:$A$51)*G292*'Settings'!$B$4*VLOOKUP(B292,'Employees'!$A$2:$I$101,5,FALSE)),0)))</f>
        <v/>
      </c>
      <c r="O292" s="13">
        <f>IF($P292="","",IF($P292&lt;&gt;"OK",NA(),IF(J292="Approved",I292-N292,0)))</f>
        <v/>
      </c>
      <c r="P292" s="8">
        <f>IF(COUNTA(A292:B292,D292:G292,J292:M292)=0,"",IF('Settings'!$B$7&lt;&gt;"OK","CHECK SETTINGS",IF(OR(A292="",COUNTIFS($A$2:$A$1001,A292)&lt;&gt;1,COUNTIFS('Employees'!$A$2:$A$101,B292,'Employees'!$I$2:$I$101,"OK")&lt;&gt;1,COUNTIFS('Settings'!$H$11:$H$13,D292)&lt;&gt;1),"CHECK ID / TYPE",IF(OR(NOT(ISNUMBER(E292)),NOT(ISNUMBER(F292)),NOT(ISNUMBER(G292))),"CHECK DATES / FRACTION",IF(OR(E292&lt;MAX('Settings'!$B$2,VLOOKUP(B292,'Employees'!$A$2:$H$101,3,FALSE)),F292&gt;'Settings'!$B$5,F292&lt;E292,NOT(OR(G292=1,AND(G292=0.5,E292=F292))),NOT(OR(J292="Pending",J292="Approved",J292="Denied",J292="Canceled"))),"CHECK DATES / FRACTION / STATUS",IF(AND(OR(J292="Approved",J292="Denied"),OR(K292="",NOT(ISNUMBER(L292)))),"ADD DECISION RECORD",IF(AND(OR(J292="Approved",J292="Pending"),COUNTIFS($B$2:$B$1001,B292,$E$2:$E$1001,"&lt;="&amp;F292,$F$2:$F$1001,"&gt;="&amp;E292,$J$2:$J$1001,"&lt;&gt;Denied",$J$2:$J$1001,"&lt;&gt;Canceled")&gt;1),"OVERLAPPING ACTIVE REQUESTS",IF(NETWORKDAYS(E292,F292,'Holidays'!$A$2:$A$51)=0,"NO WORKDAYS","OK"))))))))</f>
        <v/>
      </c>
    </row>
    <row r="293">
      <c r="A293" s="11" t="n"/>
      <c r="B293" s="11" t="n"/>
      <c r="C293" s="8">
        <f>IF($P293="","",IF($P293&lt;&gt;"OK",NA(),VLOOKUP(B293,'Employees'!$A$2:$I$101,2,FALSE)))</f>
        <v/>
      </c>
      <c r="D293" s="2" t="n"/>
      <c r="E293" s="4" t="n"/>
      <c r="F293" s="4" t="n"/>
      <c r="G293" s="12" t="n"/>
      <c r="H293" s="13">
        <f>IF($P293="","",IF($P293&lt;&gt;"OK",NA(),NETWORKDAYS(E293,F293,'Holidays'!$A$2:$A$51)*G293))</f>
        <v/>
      </c>
      <c r="I293" s="13">
        <f>IF($P293="","",IF($P293&lt;&gt;"OK",NA(),H293*'Settings'!$B$4*VLOOKUP(B293,'Employees'!$A$2:$I$101,5,FALSE)))</f>
        <v/>
      </c>
      <c r="J293" s="2" t="n"/>
      <c r="K293" s="2" t="n"/>
      <c r="L293" s="4" t="n"/>
      <c r="M293" s="2" t="n"/>
      <c r="N293" s="13">
        <f>IF($P293="","",IF($P293&lt;&gt;"OK",NA(),IF(J293="Approved",IF(E293&gt;'Settings'!$B$3,0,NETWORKDAYS(E293,MIN(F293,'Settings'!$B$3),'Holidays'!$A$2:$A$51)*G293*'Settings'!$B$4*VLOOKUP(B293,'Employees'!$A$2:$I$101,5,FALSE)),0)))</f>
        <v/>
      </c>
      <c r="O293" s="13">
        <f>IF($P293="","",IF($P293&lt;&gt;"OK",NA(),IF(J293="Approved",I293-N293,0)))</f>
        <v/>
      </c>
      <c r="P293" s="8">
        <f>IF(COUNTA(A293:B293,D293:G293,J293:M293)=0,"",IF('Settings'!$B$7&lt;&gt;"OK","CHECK SETTINGS",IF(OR(A293="",COUNTIFS($A$2:$A$1001,A293)&lt;&gt;1,COUNTIFS('Employees'!$A$2:$A$101,B293,'Employees'!$I$2:$I$101,"OK")&lt;&gt;1,COUNTIFS('Settings'!$H$11:$H$13,D293)&lt;&gt;1),"CHECK ID / TYPE",IF(OR(NOT(ISNUMBER(E293)),NOT(ISNUMBER(F293)),NOT(ISNUMBER(G293))),"CHECK DATES / FRACTION",IF(OR(E293&lt;MAX('Settings'!$B$2,VLOOKUP(B293,'Employees'!$A$2:$H$101,3,FALSE)),F293&gt;'Settings'!$B$5,F293&lt;E293,NOT(OR(G293=1,AND(G293=0.5,E293=F293))),NOT(OR(J293="Pending",J293="Approved",J293="Denied",J293="Canceled"))),"CHECK DATES / FRACTION / STATUS",IF(AND(OR(J293="Approved",J293="Denied"),OR(K293="",NOT(ISNUMBER(L293)))),"ADD DECISION RECORD",IF(AND(OR(J293="Approved",J293="Pending"),COUNTIFS($B$2:$B$1001,B293,$E$2:$E$1001,"&lt;="&amp;F293,$F$2:$F$1001,"&gt;="&amp;E293,$J$2:$J$1001,"&lt;&gt;Denied",$J$2:$J$1001,"&lt;&gt;Canceled")&gt;1),"OVERLAPPING ACTIVE REQUESTS",IF(NETWORKDAYS(E293,F293,'Holidays'!$A$2:$A$51)=0,"NO WORKDAYS","OK"))))))))</f>
        <v/>
      </c>
    </row>
    <row r="294">
      <c r="A294" s="11" t="n"/>
      <c r="B294" s="11" t="n"/>
      <c r="C294" s="8">
        <f>IF($P294="","",IF($P294&lt;&gt;"OK",NA(),VLOOKUP(B294,'Employees'!$A$2:$I$101,2,FALSE)))</f>
        <v/>
      </c>
      <c r="D294" s="2" t="n"/>
      <c r="E294" s="4" t="n"/>
      <c r="F294" s="4" t="n"/>
      <c r="G294" s="12" t="n"/>
      <c r="H294" s="13">
        <f>IF($P294="","",IF($P294&lt;&gt;"OK",NA(),NETWORKDAYS(E294,F294,'Holidays'!$A$2:$A$51)*G294))</f>
        <v/>
      </c>
      <c r="I294" s="13">
        <f>IF($P294="","",IF($P294&lt;&gt;"OK",NA(),H294*'Settings'!$B$4*VLOOKUP(B294,'Employees'!$A$2:$I$101,5,FALSE)))</f>
        <v/>
      </c>
      <c r="J294" s="2" t="n"/>
      <c r="K294" s="2" t="n"/>
      <c r="L294" s="4" t="n"/>
      <c r="M294" s="2" t="n"/>
      <c r="N294" s="13">
        <f>IF($P294="","",IF($P294&lt;&gt;"OK",NA(),IF(J294="Approved",IF(E294&gt;'Settings'!$B$3,0,NETWORKDAYS(E294,MIN(F294,'Settings'!$B$3),'Holidays'!$A$2:$A$51)*G294*'Settings'!$B$4*VLOOKUP(B294,'Employees'!$A$2:$I$101,5,FALSE)),0)))</f>
        <v/>
      </c>
      <c r="O294" s="13">
        <f>IF($P294="","",IF($P294&lt;&gt;"OK",NA(),IF(J294="Approved",I294-N294,0)))</f>
        <v/>
      </c>
      <c r="P294" s="8">
        <f>IF(COUNTA(A294:B294,D294:G294,J294:M294)=0,"",IF('Settings'!$B$7&lt;&gt;"OK","CHECK SETTINGS",IF(OR(A294="",COUNTIFS($A$2:$A$1001,A294)&lt;&gt;1,COUNTIFS('Employees'!$A$2:$A$101,B294,'Employees'!$I$2:$I$101,"OK")&lt;&gt;1,COUNTIFS('Settings'!$H$11:$H$13,D294)&lt;&gt;1),"CHECK ID / TYPE",IF(OR(NOT(ISNUMBER(E294)),NOT(ISNUMBER(F294)),NOT(ISNUMBER(G294))),"CHECK DATES / FRACTION",IF(OR(E294&lt;MAX('Settings'!$B$2,VLOOKUP(B294,'Employees'!$A$2:$H$101,3,FALSE)),F294&gt;'Settings'!$B$5,F294&lt;E294,NOT(OR(G294=1,AND(G294=0.5,E294=F294))),NOT(OR(J294="Pending",J294="Approved",J294="Denied",J294="Canceled"))),"CHECK DATES / FRACTION / STATUS",IF(AND(OR(J294="Approved",J294="Denied"),OR(K294="",NOT(ISNUMBER(L294)))),"ADD DECISION RECORD",IF(AND(OR(J294="Approved",J294="Pending"),COUNTIFS($B$2:$B$1001,B294,$E$2:$E$1001,"&lt;="&amp;F294,$F$2:$F$1001,"&gt;="&amp;E294,$J$2:$J$1001,"&lt;&gt;Denied",$J$2:$J$1001,"&lt;&gt;Canceled")&gt;1),"OVERLAPPING ACTIVE REQUESTS",IF(NETWORKDAYS(E294,F294,'Holidays'!$A$2:$A$51)=0,"NO WORKDAYS","OK"))))))))</f>
        <v/>
      </c>
    </row>
    <row r="295">
      <c r="A295" s="11" t="n"/>
      <c r="B295" s="11" t="n"/>
      <c r="C295" s="8">
        <f>IF($P295="","",IF($P295&lt;&gt;"OK",NA(),VLOOKUP(B295,'Employees'!$A$2:$I$101,2,FALSE)))</f>
        <v/>
      </c>
      <c r="D295" s="2" t="n"/>
      <c r="E295" s="4" t="n"/>
      <c r="F295" s="4" t="n"/>
      <c r="G295" s="12" t="n"/>
      <c r="H295" s="13">
        <f>IF($P295="","",IF($P295&lt;&gt;"OK",NA(),NETWORKDAYS(E295,F295,'Holidays'!$A$2:$A$51)*G295))</f>
        <v/>
      </c>
      <c r="I295" s="13">
        <f>IF($P295="","",IF($P295&lt;&gt;"OK",NA(),H295*'Settings'!$B$4*VLOOKUP(B295,'Employees'!$A$2:$I$101,5,FALSE)))</f>
        <v/>
      </c>
      <c r="J295" s="2" t="n"/>
      <c r="K295" s="2" t="n"/>
      <c r="L295" s="4" t="n"/>
      <c r="M295" s="2" t="n"/>
      <c r="N295" s="13">
        <f>IF($P295="","",IF($P295&lt;&gt;"OK",NA(),IF(J295="Approved",IF(E295&gt;'Settings'!$B$3,0,NETWORKDAYS(E295,MIN(F295,'Settings'!$B$3),'Holidays'!$A$2:$A$51)*G295*'Settings'!$B$4*VLOOKUP(B295,'Employees'!$A$2:$I$101,5,FALSE)),0)))</f>
        <v/>
      </c>
      <c r="O295" s="13">
        <f>IF($P295="","",IF($P295&lt;&gt;"OK",NA(),IF(J295="Approved",I295-N295,0)))</f>
        <v/>
      </c>
      <c r="P295" s="8">
        <f>IF(COUNTA(A295:B295,D295:G295,J295:M295)=0,"",IF('Settings'!$B$7&lt;&gt;"OK","CHECK SETTINGS",IF(OR(A295="",COUNTIFS($A$2:$A$1001,A295)&lt;&gt;1,COUNTIFS('Employees'!$A$2:$A$101,B295,'Employees'!$I$2:$I$101,"OK")&lt;&gt;1,COUNTIFS('Settings'!$H$11:$H$13,D295)&lt;&gt;1),"CHECK ID / TYPE",IF(OR(NOT(ISNUMBER(E295)),NOT(ISNUMBER(F295)),NOT(ISNUMBER(G295))),"CHECK DATES / FRACTION",IF(OR(E295&lt;MAX('Settings'!$B$2,VLOOKUP(B295,'Employees'!$A$2:$H$101,3,FALSE)),F295&gt;'Settings'!$B$5,F295&lt;E295,NOT(OR(G295=1,AND(G295=0.5,E295=F295))),NOT(OR(J295="Pending",J295="Approved",J295="Denied",J295="Canceled"))),"CHECK DATES / FRACTION / STATUS",IF(AND(OR(J295="Approved",J295="Denied"),OR(K295="",NOT(ISNUMBER(L295)))),"ADD DECISION RECORD",IF(AND(OR(J295="Approved",J295="Pending"),COUNTIFS($B$2:$B$1001,B295,$E$2:$E$1001,"&lt;="&amp;F295,$F$2:$F$1001,"&gt;="&amp;E295,$J$2:$J$1001,"&lt;&gt;Denied",$J$2:$J$1001,"&lt;&gt;Canceled")&gt;1),"OVERLAPPING ACTIVE REQUESTS",IF(NETWORKDAYS(E295,F295,'Holidays'!$A$2:$A$51)=0,"NO WORKDAYS","OK"))))))))</f>
        <v/>
      </c>
    </row>
    <row r="296">
      <c r="A296" s="11" t="n"/>
      <c r="B296" s="11" t="n"/>
      <c r="C296" s="8">
        <f>IF($P296="","",IF($P296&lt;&gt;"OK",NA(),VLOOKUP(B296,'Employees'!$A$2:$I$101,2,FALSE)))</f>
        <v/>
      </c>
      <c r="D296" s="2" t="n"/>
      <c r="E296" s="4" t="n"/>
      <c r="F296" s="4" t="n"/>
      <c r="G296" s="12" t="n"/>
      <c r="H296" s="13">
        <f>IF($P296="","",IF($P296&lt;&gt;"OK",NA(),NETWORKDAYS(E296,F296,'Holidays'!$A$2:$A$51)*G296))</f>
        <v/>
      </c>
      <c r="I296" s="13">
        <f>IF($P296="","",IF($P296&lt;&gt;"OK",NA(),H296*'Settings'!$B$4*VLOOKUP(B296,'Employees'!$A$2:$I$101,5,FALSE)))</f>
        <v/>
      </c>
      <c r="J296" s="2" t="n"/>
      <c r="K296" s="2" t="n"/>
      <c r="L296" s="4" t="n"/>
      <c r="M296" s="2" t="n"/>
      <c r="N296" s="13">
        <f>IF($P296="","",IF($P296&lt;&gt;"OK",NA(),IF(J296="Approved",IF(E296&gt;'Settings'!$B$3,0,NETWORKDAYS(E296,MIN(F296,'Settings'!$B$3),'Holidays'!$A$2:$A$51)*G296*'Settings'!$B$4*VLOOKUP(B296,'Employees'!$A$2:$I$101,5,FALSE)),0)))</f>
        <v/>
      </c>
      <c r="O296" s="13">
        <f>IF($P296="","",IF($P296&lt;&gt;"OK",NA(),IF(J296="Approved",I296-N296,0)))</f>
        <v/>
      </c>
      <c r="P296" s="8">
        <f>IF(COUNTA(A296:B296,D296:G296,J296:M296)=0,"",IF('Settings'!$B$7&lt;&gt;"OK","CHECK SETTINGS",IF(OR(A296="",COUNTIFS($A$2:$A$1001,A296)&lt;&gt;1,COUNTIFS('Employees'!$A$2:$A$101,B296,'Employees'!$I$2:$I$101,"OK")&lt;&gt;1,COUNTIFS('Settings'!$H$11:$H$13,D296)&lt;&gt;1),"CHECK ID / TYPE",IF(OR(NOT(ISNUMBER(E296)),NOT(ISNUMBER(F296)),NOT(ISNUMBER(G296))),"CHECK DATES / FRACTION",IF(OR(E296&lt;MAX('Settings'!$B$2,VLOOKUP(B296,'Employees'!$A$2:$H$101,3,FALSE)),F296&gt;'Settings'!$B$5,F296&lt;E296,NOT(OR(G296=1,AND(G296=0.5,E296=F296))),NOT(OR(J296="Pending",J296="Approved",J296="Denied",J296="Canceled"))),"CHECK DATES / FRACTION / STATUS",IF(AND(OR(J296="Approved",J296="Denied"),OR(K296="",NOT(ISNUMBER(L296)))),"ADD DECISION RECORD",IF(AND(OR(J296="Approved",J296="Pending"),COUNTIFS($B$2:$B$1001,B296,$E$2:$E$1001,"&lt;="&amp;F296,$F$2:$F$1001,"&gt;="&amp;E296,$J$2:$J$1001,"&lt;&gt;Denied",$J$2:$J$1001,"&lt;&gt;Canceled")&gt;1),"OVERLAPPING ACTIVE REQUESTS",IF(NETWORKDAYS(E296,F296,'Holidays'!$A$2:$A$51)=0,"NO WORKDAYS","OK"))))))))</f>
        <v/>
      </c>
    </row>
    <row r="297">
      <c r="A297" s="11" t="n"/>
      <c r="B297" s="11" t="n"/>
      <c r="C297" s="8">
        <f>IF($P297="","",IF($P297&lt;&gt;"OK",NA(),VLOOKUP(B297,'Employees'!$A$2:$I$101,2,FALSE)))</f>
        <v/>
      </c>
      <c r="D297" s="2" t="n"/>
      <c r="E297" s="4" t="n"/>
      <c r="F297" s="4" t="n"/>
      <c r="G297" s="12" t="n"/>
      <c r="H297" s="13">
        <f>IF($P297="","",IF($P297&lt;&gt;"OK",NA(),NETWORKDAYS(E297,F297,'Holidays'!$A$2:$A$51)*G297))</f>
        <v/>
      </c>
      <c r="I297" s="13">
        <f>IF($P297="","",IF($P297&lt;&gt;"OK",NA(),H297*'Settings'!$B$4*VLOOKUP(B297,'Employees'!$A$2:$I$101,5,FALSE)))</f>
        <v/>
      </c>
      <c r="J297" s="2" t="n"/>
      <c r="K297" s="2" t="n"/>
      <c r="L297" s="4" t="n"/>
      <c r="M297" s="2" t="n"/>
      <c r="N297" s="13">
        <f>IF($P297="","",IF($P297&lt;&gt;"OK",NA(),IF(J297="Approved",IF(E297&gt;'Settings'!$B$3,0,NETWORKDAYS(E297,MIN(F297,'Settings'!$B$3),'Holidays'!$A$2:$A$51)*G297*'Settings'!$B$4*VLOOKUP(B297,'Employees'!$A$2:$I$101,5,FALSE)),0)))</f>
        <v/>
      </c>
      <c r="O297" s="13">
        <f>IF($P297="","",IF($P297&lt;&gt;"OK",NA(),IF(J297="Approved",I297-N297,0)))</f>
        <v/>
      </c>
      <c r="P297" s="8">
        <f>IF(COUNTA(A297:B297,D297:G297,J297:M297)=0,"",IF('Settings'!$B$7&lt;&gt;"OK","CHECK SETTINGS",IF(OR(A297="",COUNTIFS($A$2:$A$1001,A297)&lt;&gt;1,COUNTIFS('Employees'!$A$2:$A$101,B297,'Employees'!$I$2:$I$101,"OK")&lt;&gt;1,COUNTIFS('Settings'!$H$11:$H$13,D297)&lt;&gt;1),"CHECK ID / TYPE",IF(OR(NOT(ISNUMBER(E297)),NOT(ISNUMBER(F297)),NOT(ISNUMBER(G297))),"CHECK DATES / FRACTION",IF(OR(E297&lt;MAX('Settings'!$B$2,VLOOKUP(B297,'Employees'!$A$2:$H$101,3,FALSE)),F297&gt;'Settings'!$B$5,F297&lt;E297,NOT(OR(G297=1,AND(G297=0.5,E297=F297))),NOT(OR(J297="Pending",J297="Approved",J297="Denied",J297="Canceled"))),"CHECK DATES / FRACTION / STATUS",IF(AND(OR(J297="Approved",J297="Denied"),OR(K297="",NOT(ISNUMBER(L297)))),"ADD DECISION RECORD",IF(AND(OR(J297="Approved",J297="Pending"),COUNTIFS($B$2:$B$1001,B297,$E$2:$E$1001,"&lt;="&amp;F297,$F$2:$F$1001,"&gt;="&amp;E297,$J$2:$J$1001,"&lt;&gt;Denied",$J$2:$J$1001,"&lt;&gt;Canceled")&gt;1),"OVERLAPPING ACTIVE REQUESTS",IF(NETWORKDAYS(E297,F297,'Holidays'!$A$2:$A$51)=0,"NO WORKDAYS","OK"))))))))</f>
        <v/>
      </c>
    </row>
    <row r="298">
      <c r="A298" s="11" t="n"/>
      <c r="B298" s="11" t="n"/>
      <c r="C298" s="8">
        <f>IF($P298="","",IF($P298&lt;&gt;"OK",NA(),VLOOKUP(B298,'Employees'!$A$2:$I$101,2,FALSE)))</f>
        <v/>
      </c>
      <c r="D298" s="2" t="n"/>
      <c r="E298" s="4" t="n"/>
      <c r="F298" s="4" t="n"/>
      <c r="G298" s="12" t="n"/>
      <c r="H298" s="13">
        <f>IF($P298="","",IF($P298&lt;&gt;"OK",NA(),NETWORKDAYS(E298,F298,'Holidays'!$A$2:$A$51)*G298))</f>
        <v/>
      </c>
      <c r="I298" s="13">
        <f>IF($P298="","",IF($P298&lt;&gt;"OK",NA(),H298*'Settings'!$B$4*VLOOKUP(B298,'Employees'!$A$2:$I$101,5,FALSE)))</f>
        <v/>
      </c>
      <c r="J298" s="2" t="n"/>
      <c r="K298" s="2" t="n"/>
      <c r="L298" s="4" t="n"/>
      <c r="M298" s="2" t="n"/>
      <c r="N298" s="13">
        <f>IF($P298="","",IF($P298&lt;&gt;"OK",NA(),IF(J298="Approved",IF(E298&gt;'Settings'!$B$3,0,NETWORKDAYS(E298,MIN(F298,'Settings'!$B$3),'Holidays'!$A$2:$A$51)*G298*'Settings'!$B$4*VLOOKUP(B298,'Employees'!$A$2:$I$101,5,FALSE)),0)))</f>
        <v/>
      </c>
      <c r="O298" s="13">
        <f>IF($P298="","",IF($P298&lt;&gt;"OK",NA(),IF(J298="Approved",I298-N298,0)))</f>
        <v/>
      </c>
      <c r="P298" s="8">
        <f>IF(COUNTA(A298:B298,D298:G298,J298:M298)=0,"",IF('Settings'!$B$7&lt;&gt;"OK","CHECK SETTINGS",IF(OR(A298="",COUNTIFS($A$2:$A$1001,A298)&lt;&gt;1,COUNTIFS('Employees'!$A$2:$A$101,B298,'Employees'!$I$2:$I$101,"OK")&lt;&gt;1,COUNTIFS('Settings'!$H$11:$H$13,D298)&lt;&gt;1),"CHECK ID / TYPE",IF(OR(NOT(ISNUMBER(E298)),NOT(ISNUMBER(F298)),NOT(ISNUMBER(G298))),"CHECK DATES / FRACTION",IF(OR(E298&lt;MAX('Settings'!$B$2,VLOOKUP(B298,'Employees'!$A$2:$H$101,3,FALSE)),F298&gt;'Settings'!$B$5,F298&lt;E298,NOT(OR(G298=1,AND(G298=0.5,E298=F298))),NOT(OR(J298="Pending",J298="Approved",J298="Denied",J298="Canceled"))),"CHECK DATES / FRACTION / STATUS",IF(AND(OR(J298="Approved",J298="Denied"),OR(K298="",NOT(ISNUMBER(L298)))),"ADD DECISION RECORD",IF(AND(OR(J298="Approved",J298="Pending"),COUNTIFS($B$2:$B$1001,B298,$E$2:$E$1001,"&lt;="&amp;F298,$F$2:$F$1001,"&gt;="&amp;E298,$J$2:$J$1001,"&lt;&gt;Denied",$J$2:$J$1001,"&lt;&gt;Canceled")&gt;1),"OVERLAPPING ACTIVE REQUESTS",IF(NETWORKDAYS(E298,F298,'Holidays'!$A$2:$A$51)=0,"NO WORKDAYS","OK"))))))))</f>
        <v/>
      </c>
    </row>
    <row r="299">
      <c r="A299" s="11" t="n"/>
      <c r="B299" s="11" t="n"/>
      <c r="C299" s="8">
        <f>IF($P299="","",IF($P299&lt;&gt;"OK",NA(),VLOOKUP(B299,'Employees'!$A$2:$I$101,2,FALSE)))</f>
        <v/>
      </c>
      <c r="D299" s="2" t="n"/>
      <c r="E299" s="4" t="n"/>
      <c r="F299" s="4" t="n"/>
      <c r="G299" s="12" t="n"/>
      <c r="H299" s="13">
        <f>IF($P299="","",IF($P299&lt;&gt;"OK",NA(),NETWORKDAYS(E299,F299,'Holidays'!$A$2:$A$51)*G299))</f>
        <v/>
      </c>
      <c r="I299" s="13">
        <f>IF($P299="","",IF($P299&lt;&gt;"OK",NA(),H299*'Settings'!$B$4*VLOOKUP(B299,'Employees'!$A$2:$I$101,5,FALSE)))</f>
        <v/>
      </c>
      <c r="J299" s="2" t="n"/>
      <c r="K299" s="2" t="n"/>
      <c r="L299" s="4" t="n"/>
      <c r="M299" s="2" t="n"/>
      <c r="N299" s="13">
        <f>IF($P299="","",IF($P299&lt;&gt;"OK",NA(),IF(J299="Approved",IF(E299&gt;'Settings'!$B$3,0,NETWORKDAYS(E299,MIN(F299,'Settings'!$B$3),'Holidays'!$A$2:$A$51)*G299*'Settings'!$B$4*VLOOKUP(B299,'Employees'!$A$2:$I$101,5,FALSE)),0)))</f>
        <v/>
      </c>
      <c r="O299" s="13">
        <f>IF($P299="","",IF($P299&lt;&gt;"OK",NA(),IF(J299="Approved",I299-N299,0)))</f>
        <v/>
      </c>
      <c r="P299" s="8">
        <f>IF(COUNTA(A299:B299,D299:G299,J299:M299)=0,"",IF('Settings'!$B$7&lt;&gt;"OK","CHECK SETTINGS",IF(OR(A299="",COUNTIFS($A$2:$A$1001,A299)&lt;&gt;1,COUNTIFS('Employees'!$A$2:$A$101,B299,'Employees'!$I$2:$I$101,"OK")&lt;&gt;1,COUNTIFS('Settings'!$H$11:$H$13,D299)&lt;&gt;1),"CHECK ID / TYPE",IF(OR(NOT(ISNUMBER(E299)),NOT(ISNUMBER(F299)),NOT(ISNUMBER(G299))),"CHECK DATES / FRACTION",IF(OR(E299&lt;MAX('Settings'!$B$2,VLOOKUP(B299,'Employees'!$A$2:$H$101,3,FALSE)),F299&gt;'Settings'!$B$5,F299&lt;E299,NOT(OR(G299=1,AND(G299=0.5,E299=F299))),NOT(OR(J299="Pending",J299="Approved",J299="Denied",J299="Canceled"))),"CHECK DATES / FRACTION / STATUS",IF(AND(OR(J299="Approved",J299="Denied"),OR(K299="",NOT(ISNUMBER(L299)))),"ADD DECISION RECORD",IF(AND(OR(J299="Approved",J299="Pending"),COUNTIFS($B$2:$B$1001,B299,$E$2:$E$1001,"&lt;="&amp;F299,$F$2:$F$1001,"&gt;="&amp;E299,$J$2:$J$1001,"&lt;&gt;Denied",$J$2:$J$1001,"&lt;&gt;Canceled")&gt;1),"OVERLAPPING ACTIVE REQUESTS",IF(NETWORKDAYS(E299,F299,'Holidays'!$A$2:$A$51)=0,"NO WORKDAYS","OK"))))))))</f>
        <v/>
      </c>
    </row>
    <row r="300">
      <c r="A300" s="11" t="n"/>
      <c r="B300" s="11" t="n"/>
      <c r="C300" s="8">
        <f>IF($P300="","",IF($P300&lt;&gt;"OK",NA(),VLOOKUP(B300,'Employees'!$A$2:$I$101,2,FALSE)))</f>
        <v/>
      </c>
      <c r="D300" s="2" t="n"/>
      <c r="E300" s="4" t="n"/>
      <c r="F300" s="4" t="n"/>
      <c r="G300" s="12" t="n"/>
      <c r="H300" s="13">
        <f>IF($P300="","",IF($P300&lt;&gt;"OK",NA(),NETWORKDAYS(E300,F300,'Holidays'!$A$2:$A$51)*G300))</f>
        <v/>
      </c>
      <c r="I300" s="13">
        <f>IF($P300="","",IF($P300&lt;&gt;"OK",NA(),H300*'Settings'!$B$4*VLOOKUP(B300,'Employees'!$A$2:$I$101,5,FALSE)))</f>
        <v/>
      </c>
      <c r="J300" s="2" t="n"/>
      <c r="K300" s="2" t="n"/>
      <c r="L300" s="4" t="n"/>
      <c r="M300" s="2" t="n"/>
      <c r="N300" s="13">
        <f>IF($P300="","",IF($P300&lt;&gt;"OK",NA(),IF(J300="Approved",IF(E300&gt;'Settings'!$B$3,0,NETWORKDAYS(E300,MIN(F300,'Settings'!$B$3),'Holidays'!$A$2:$A$51)*G300*'Settings'!$B$4*VLOOKUP(B300,'Employees'!$A$2:$I$101,5,FALSE)),0)))</f>
        <v/>
      </c>
      <c r="O300" s="13">
        <f>IF($P300="","",IF($P300&lt;&gt;"OK",NA(),IF(J300="Approved",I300-N300,0)))</f>
        <v/>
      </c>
      <c r="P300" s="8">
        <f>IF(COUNTA(A300:B300,D300:G300,J300:M300)=0,"",IF('Settings'!$B$7&lt;&gt;"OK","CHECK SETTINGS",IF(OR(A300="",COUNTIFS($A$2:$A$1001,A300)&lt;&gt;1,COUNTIFS('Employees'!$A$2:$A$101,B300,'Employees'!$I$2:$I$101,"OK")&lt;&gt;1,COUNTIFS('Settings'!$H$11:$H$13,D300)&lt;&gt;1),"CHECK ID / TYPE",IF(OR(NOT(ISNUMBER(E300)),NOT(ISNUMBER(F300)),NOT(ISNUMBER(G300))),"CHECK DATES / FRACTION",IF(OR(E300&lt;MAX('Settings'!$B$2,VLOOKUP(B300,'Employees'!$A$2:$H$101,3,FALSE)),F300&gt;'Settings'!$B$5,F300&lt;E300,NOT(OR(G300=1,AND(G300=0.5,E300=F300))),NOT(OR(J300="Pending",J300="Approved",J300="Denied",J300="Canceled"))),"CHECK DATES / FRACTION / STATUS",IF(AND(OR(J300="Approved",J300="Denied"),OR(K300="",NOT(ISNUMBER(L300)))),"ADD DECISION RECORD",IF(AND(OR(J300="Approved",J300="Pending"),COUNTIFS($B$2:$B$1001,B300,$E$2:$E$1001,"&lt;="&amp;F300,$F$2:$F$1001,"&gt;="&amp;E300,$J$2:$J$1001,"&lt;&gt;Denied",$J$2:$J$1001,"&lt;&gt;Canceled")&gt;1),"OVERLAPPING ACTIVE REQUESTS",IF(NETWORKDAYS(E300,F300,'Holidays'!$A$2:$A$51)=0,"NO WORKDAYS","OK"))))))))</f>
        <v/>
      </c>
    </row>
    <row r="301">
      <c r="A301" s="11" t="n"/>
      <c r="B301" s="11" t="n"/>
      <c r="C301" s="8">
        <f>IF($P301="","",IF($P301&lt;&gt;"OK",NA(),VLOOKUP(B301,'Employees'!$A$2:$I$101,2,FALSE)))</f>
        <v/>
      </c>
      <c r="D301" s="2" t="n"/>
      <c r="E301" s="4" t="n"/>
      <c r="F301" s="4" t="n"/>
      <c r="G301" s="12" t="n"/>
      <c r="H301" s="13">
        <f>IF($P301="","",IF($P301&lt;&gt;"OK",NA(),NETWORKDAYS(E301,F301,'Holidays'!$A$2:$A$51)*G301))</f>
        <v/>
      </c>
      <c r="I301" s="13">
        <f>IF($P301="","",IF($P301&lt;&gt;"OK",NA(),H301*'Settings'!$B$4*VLOOKUP(B301,'Employees'!$A$2:$I$101,5,FALSE)))</f>
        <v/>
      </c>
      <c r="J301" s="2" t="n"/>
      <c r="K301" s="2" t="n"/>
      <c r="L301" s="4" t="n"/>
      <c r="M301" s="2" t="n"/>
      <c r="N301" s="13">
        <f>IF($P301="","",IF($P301&lt;&gt;"OK",NA(),IF(J301="Approved",IF(E301&gt;'Settings'!$B$3,0,NETWORKDAYS(E301,MIN(F301,'Settings'!$B$3),'Holidays'!$A$2:$A$51)*G301*'Settings'!$B$4*VLOOKUP(B301,'Employees'!$A$2:$I$101,5,FALSE)),0)))</f>
        <v/>
      </c>
      <c r="O301" s="13">
        <f>IF($P301="","",IF($P301&lt;&gt;"OK",NA(),IF(J301="Approved",I301-N301,0)))</f>
        <v/>
      </c>
      <c r="P301" s="8">
        <f>IF(COUNTA(A301:B301,D301:G301,J301:M301)=0,"",IF('Settings'!$B$7&lt;&gt;"OK","CHECK SETTINGS",IF(OR(A301="",COUNTIFS($A$2:$A$1001,A301)&lt;&gt;1,COUNTIFS('Employees'!$A$2:$A$101,B301,'Employees'!$I$2:$I$101,"OK")&lt;&gt;1,COUNTIFS('Settings'!$H$11:$H$13,D301)&lt;&gt;1),"CHECK ID / TYPE",IF(OR(NOT(ISNUMBER(E301)),NOT(ISNUMBER(F301)),NOT(ISNUMBER(G301))),"CHECK DATES / FRACTION",IF(OR(E301&lt;MAX('Settings'!$B$2,VLOOKUP(B301,'Employees'!$A$2:$H$101,3,FALSE)),F301&gt;'Settings'!$B$5,F301&lt;E301,NOT(OR(G301=1,AND(G301=0.5,E301=F301))),NOT(OR(J301="Pending",J301="Approved",J301="Denied",J301="Canceled"))),"CHECK DATES / FRACTION / STATUS",IF(AND(OR(J301="Approved",J301="Denied"),OR(K301="",NOT(ISNUMBER(L301)))),"ADD DECISION RECORD",IF(AND(OR(J301="Approved",J301="Pending"),COUNTIFS($B$2:$B$1001,B301,$E$2:$E$1001,"&lt;="&amp;F301,$F$2:$F$1001,"&gt;="&amp;E301,$J$2:$J$1001,"&lt;&gt;Denied",$J$2:$J$1001,"&lt;&gt;Canceled")&gt;1),"OVERLAPPING ACTIVE REQUESTS",IF(NETWORKDAYS(E301,F301,'Holidays'!$A$2:$A$51)=0,"NO WORKDAYS","OK"))))))))</f>
        <v/>
      </c>
    </row>
    <row r="302">
      <c r="A302" s="11" t="n"/>
      <c r="B302" s="11" t="n"/>
      <c r="C302" s="8">
        <f>IF($P302="","",IF($P302&lt;&gt;"OK",NA(),VLOOKUP(B302,'Employees'!$A$2:$I$101,2,FALSE)))</f>
        <v/>
      </c>
      <c r="D302" s="2" t="n"/>
      <c r="E302" s="4" t="n"/>
      <c r="F302" s="4" t="n"/>
      <c r="G302" s="12" t="n"/>
      <c r="H302" s="13">
        <f>IF($P302="","",IF($P302&lt;&gt;"OK",NA(),NETWORKDAYS(E302,F302,'Holidays'!$A$2:$A$51)*G302))</f>
        <v/>
      </c>
      <c r="I302" s="13">
        <f>IF($P302="","",IF($P302&lt;&gt;"OK",NA(),H302*'Settings'!$B$4*VLOOKUP(B302,'Employees'!$A$2:$I$101,5,FALSE)))</f>
        <v/>
      </c>
      <c r="J302" s="2" t="n"/>
      <c r="K302" s="2" t="n"/>
      <c r="L302" s="4" t="n"/>
      <c r="M302" s="2" t="n"/>
      <c r="N302" s="13">
        <f>IF($P302="","",IF($P302&lt;&gt;"OK",NA(),IF(J302="Approved",IF(E302&gt;'Settings'!$B$3,0,NETWORKDAYS(E302,MIN(F302,'Settings'!$B$3),'Holidays'!$A$2:$A$51)*G302*'Settings'!$B$4*VLOOKUP(B302,'Employees'!$A$2:$I$101,5,FALSE)),0)))</f>
        <v/>
      </c>
      <c r="O302" s="13">
        <f>IF($P302="","",IF($P302&lt;&gt;"OK",NA(),IF(J302="Approved",I302-N302,0)))</f>
        <v/>
      </c>
      <c r="P302" s="8">
        <f>IF(COUNTA(A302:B302,D302:G302,J302:M302)=0,"",IF('Settings'!$B$7&lt;&gt;"OK","CHECK SETTINGS",IF(OR(A302="",COUNTIFS($A$2:$A$1001,A302)&lt;&gt;1,COUNTIFS('Employees'!$A$2:$A$101,B302,'Employees'!$I$2:$I$101,"OK")&lt;&gt;1,COUNTIFS('Settings'!$H$11:$H$13,D302)&lt;&gt;1),"CHECK ID / TYPE",IF(OR(NOT(ISNUMBER(E302)),NOT(ISNUMBER(F302)),NOT(ISNUMBER(G302))),"CHECK DATES / FRACTION",IF(OR(E302&lt;MAX('Settings'!$B$2,VLOOKUP(B302,'Employees'!$A$2:$H$101,3,FALSE)),F302&gt;'Settings'!$B$5,F302&lt;E302,NOT(OR(G302=1,AND(G302=0.5,E302=F302))),NOT(OR(J302="Pending",J302="Approved",J302="Denied",J302="Canceled"))),"CHECK DATES / FRACTION / STATUS",IF(AND(OR(J302="Approved",J302="Denied"),OR(K302="",NOT(ISNUMBER(L302)))),"ADD DECISION RECORD",IF(AND(OR(J302="Approved",J302="Pending"),COUNTIFS($B$2:$B$1001,B302,$E$2:$E$1001,"&lt;="&amp;F302,$F$2:$F$1001,"&gt;="&amp;E302,$J$2:$J$1001,"&lt;&gt;Denied",$J$2:$J$1001,"&lt;&gt;Canceled")&gt;1),"OVERLAPPING ACTIVE REQUESTS",IF(NETWORKDAYS(E302,F302,'Holidays'!$A$2:$A$51)=0,"NO WORKDAYS","OK"))))))))</f>
        <v/>
      </c>
    </row>
    <row r="303">
      <c r="A303" s="11" t="n"/>
      <c r="B303" s="11" t="n"/>
      <c r="C303" s="8">
        <f>IF($P303="","",IF($P303&lt;&gt;"OK",NA(),VLOOKUP(B303,'Employees'!$A$2:$I$101,2,FALSE)))</f>
        <v/>
      </c>
      <c r="D303" s="2" t="n"/>
      <c r="E303" s="4" t="n"/>
      <c r="F303" s="4" t="n"/>
      <c r="G303" s="12" t="n"/>
      <c r="H303" s="13">
        <f>IF($P303="","",IF($P303&lt;&gt;"OK",NA(),NETWORKDAYS(E303,F303,'Holidays'!$A$2:$A$51)*G303))</f>
        <v/>
      </c>
      <c r="I303" s="13">
        <f>IF($P303="","",IF($P303&lt;&gt;"OK",NA(),H303*'Settings'!$B$4*VLOOKUP(B303,'Employees'!$A$2:$I$101,5,FALSE)))</f>
        <v/>
      </c>
      <c r="J303" s="2" t="n"/>
      <c r="K303" s="2" t="n"/>
      <c r="L303" s="4" t="n"/>
      <c r="M303" s="2" t="n"/>
      <c r="N303" s="13">
        <f>IF($P303="","",IF($P303&lt;&gt;"OK",NA(),IF(J303="Approved",IF(E303&gt;'Settings'!$B$3,0,NETWORKDAYS(E303,MIN(F303,'Settings'!$B$3),'Holidays'!$A$2:$A$51)*G303*'Settings'!$B$4*VLOOKUP(B303,'Employees'!$A$2:$I$101,5,FALSE)),0)))</f>
        <v/>
      </c>
      <c r="O303" s="13">
        <f>IF($P303="","",IF($P303&lt;&gt;"OK",NA(),IF(J303="Approved",I303-N303,0)))</f>
        <v/>
      </c>
      <c r="P303" s="8">
        <f>IF(COUNTA(A303:B303,D303:G303,J303:M303)=0,"",IF('Settings'!$B$7&lt;&gt;"OK","CHECK SETTINGS",IF(OR(A303="",COUNTIFS($A$2:$A$1001,A303)&lt;&gt;1,COUNTIFS('Employees'!$A$2:$A$101,B303,'Employees'!$I$2:$I$101,"OK")&lt;&gt;1,COUNTIFS('Settings'!$H$11:$H$13,D303)&lt;&gt;1),"CHECK ID / TYPE",IF(OR(NOT(ISNUMBER(E303)),NOT(ISNUMBER(F303)),NOT(ISNUMBER(G303))),"CHECK DATES / FRACTION",IF(OR(E303&lt;MAX('Settings'!$B$2,VLOOKUP(B303,'Employees'!$A$2:$H$101,3,FALSE)),F303&gt;'Settings'!$B$5,F303&lt;E303,NOT(OR(G303=1,AND(G303=0.5,E303=F303))),NOT(OR(J303="Pending",J303="Approved",J303="Denied",J303="Canceled"))),"CHECK DATES / FRACTION / STATUS",IF(AND(OR(J303="Approved",J303="Denied"),OR(K303="",NOT(ISNUMBER(L303)))),"ADD DECISION RECORD",IF(AND(OR(J303="Approved",J303="Pending"),COUNTIFS($B$2:$B$1001,B303,$E$2:$E$1001,"&lt;="&amp;F303,$F$2:$F$1001,"&gt;="&amp;E303,$J$2:$J$1001,"&lt;&gt;Denied",$J$2:$J$1001,"&lt;&gt;Canceled")&gt;1),"OVERLAPPING ACTIVE REQUESTS",IF(NETWORKDAYS(E303,F303,'Holidays'!$A$2:$A$51)=0,"NO WORKDAYS","OK"))))))))</f>
        <v/>
      </c>
    </row>
    <row r="304">
      <c r="A304" s="11" t="n"/>
      <c r="B304" s="11" t="n"/>
      <c r="C304" s="8">
        <f>IF($P304="","",IF($P304&lt;&gt;"OK",NA(),VLOOKUP(B304,'Employees'!$A$2:$I$101,2,FALSE)))</f>
        <v/>
      </c>
      <c r="D304" s="2" t="n"/>
      <c r="E304" s="4" t="n"/>
      <c r="F304" s="4" t="n"/>
      <c r="G304" s="12" t="n"/>
      <c r="H304" s="13">
        <f>IF($P304="","",IF($P304&lt;&gt;"OK",NA(),NETWORKDAYS(E304,F304,'Holidays'!$A$2:$A$51)*G304))</f>
        <v/>
      </c>
      <c r="I304" s="13">
        <f>IF($P304="","",IF($P304&lt;&gt;"OK",NA(),H304*'Settings'!$B$4*VLOOKUP(B304,'Employees'!$A$2:$I$101,5,FALSE)))</f>
        <v/>
      </c>
      <c r="J304" s="2" t="n"/>
      <c r="K304" s="2" t="n"/>
      <c r="L304" s="4" t="n"/>
      <c r="M304" s="2" t="n"/>
      <c r="N304" s="13">
        <f>IF($P304="","",IF($P304&lt;&gt;"OK",NA(),IF(J304="Approved",IF(E304&gt;'Settings'!$B$3,0,NETWORKDAYS(E304,MIN(F304,'Settings'!$B$3),'Holidays'!$A$2:$A$51)*G304*'Settings'!$B$4*VLOOKUP(B304,'Employees'!$A$2:$I$101,5,FALSE)),0)))</f>
        <v/>
      </c>
      <c r="O304" s="13">
        <f>IF($P304="","",IF($P304&lt;&gt;"OK",NA(),IF(J304="Approved",I304-N304,0)))</f>
        <v/>
      </c>
      <c r="P304" s="8">
        <f>IF(COUNTA(A304:B304,D304:G304,J304:M304)=0,"",IF('Settings'!$B$7&lt;&gt;"OK","CHECK SETTINGS",IF(OR(A304="",COUNTIFS($A$2:$A$1001,A304)&lt;&gt;1,COUNTIFS('Employees'!$A$2:$A$101,B304,'Employees'!$I$2:$I$101,"OK")&lt;&gt;1,COUNTIFS('Settings'!$H$11:$H$13,D304)&lt;&gt;1),"CHECK ID / TYPE",IF(OR(NOT(ISNUMBER(E304)),NOT(ISNUMBER(F304)),NOT(ISNUMBER(G304))),"CHECK DATES / FRACTION",IF(OR(E304&lt;MAX('Settings'!$B$2,VLOOKUP(B304,'Employees'!$A$2:$H$101,3,FALSE)),F304&gt;'Settings'!$B$5,F304&lt;E304,NOT(OR(G304=1,AND(G304=0.5,E304=F304))),NOT(OR(J304="Pending",J304="Approved",J304="Denied",J304="Canceled"))),"CHECK DATES / FRACTION / STATUS",IF(AND(OR(J304="Approved",J304="Denied"),OR(K304="",NOT(ISNUMBER(L304)))),"ADD DECISION RECORD",IF(AND(OR(J304="Approved",J304="Pending"),COUNTIFS($B$2:$B$1001,B304,$E$2:$E$1001,"&lt;="&amp;F304,$F$2:$F$1001,"&gt;="&amp;E304,$J$2:$J$1001,"&lt;&gt;Denied",$J$2:$J$1001,"&lt;&gt;Canceled")&gt;1),"OVERLAPPING ACTIVE REQUESTS",IF(NETWORKDAYS(E304,F304,'Holidays'!$A$2:$A$51)=0,"NO WORKDAYS","OK"))))))))</f>
        <v/>
      </c>
    </row>
    <row r="305">
      <c r="A305" s="11" t="n"/>
      <c r="B305" s="11" t="n"/>
      <c r="C305" s="8">
        <f>IF($P305="","",IF($P305&lt;&gt;"OK",NA(),VLOOKUP(B305,'Employees'!$A$2:$I$101,2,FALSE)))</f>
        <v/>
      </c>
      <c r="D305" s="2" t="n"/>
      <c r="E305" s="4" t="n"/>
      <c r="F305" s="4" t="n"/>
      <c r="G305" s="12" t="n"/>
      <c r="H305" s="13">
        <f>IF($P305="","",IF($P305&lt;&gt;"OK",NA(),NETWORKDAYS(E305,F305,'Holidays'!$A$2:$A$51)*G305))</f>
        <v/>
      </c>
      <c r="I305" s="13">
        <f>IF($P305="","",IF($P305&lt;&gt;"OK",NA(),H305*'Settings'!$B$4*VLOOKUP(B305,'Employees'!$A$2:$I$101,5,FALSE)))</f>
        <v/>
      </c>
      <c r="J305" s="2" t="n"/>
      <c r="K305" s="2" t="n"/>
      <c r="L305" s="4" t="n"/>
      <c r="M305" s="2" t="n"/>
      <c r="N305" s="13">
        <f>IF($P305="","",IF($P305&lt;&gt;"OK",NA(),IF(J305="Approved",IF(E305&gt;'Settings'!$B$3,0,NETWORKDAYS(E305,MIN(F305,'Settings'!$B$3),'Holidays'!$A$2:$A$51)*G305*'Settings'!$B$4*VLOOKUP(B305,'Employees'!$A$2:$I$101,5,FALSE)),0)))</f>
        <v/>
      </c>
      <c r="O305" s="13">
        <f>IF($P305="","",IF($P305&lt;&gt;"OK",NA(),IF(J305="Approved",I305-N305,0)))</f>
        <v/>
      </c>
      <c r="P305" s="8">
        <f>IF(COUNTA(A305:B305,D305:G305,J305:M305)=0,"",IF('Settings'!$B$7&lt;&gt;"OK","CHECK SETTINGS",IF(OR(A305="",COUNTIFS($A$2:$A$1001,A305)&lt;&gt;1,COUNTIFS('Employees'!$A$2:$A$101,B305,'Employees'!$I$2:$I$101,"OK")&lt;&gt;1,COUNTIFS('Settings'!$H$11:$H$13,D305)&lt;&gt;1),"CHECK ID / TYPE",IF(OR(NOT(ISNUMBER(E305)),NOT(ISNUMBER(F305)),NOT(ISNUMBER(G305))),"CHECK DATES / FRACTION",IF(OR(E305&lt;MAX('Settings'!$B$2,VLOOKUP(B305,'Employees'!$A$2:$H$101,3,FALSE)),F305&gt;'Settings'!$B$5,F305&lt;E305,NOT(OR(G305=1,AND(G305=0.5,E305=F305))),NOT(OR(J305="Pending",J305="Approved",J305="Denied",J305="Canceled"))),"CHECK DATES / FRACTION / STATUS",IF(AND(OR(J305="Approved",J305="Denied"),OR(K305="",NOT(ISNUMBER(L305)))),"ADD DECISION RECORD",IF(AND(OR(J305="Approved",J305="Pending"),COUNTIFS($B$2:$B$1001,B305,$E$2:$E$1001,"&lt;="&amp;F305,$F$2:$F$1001,"&gt;="&amp;E305,$J$2:$J$1001,"&lt;&gt;Denied",$J$2:$J$1001,"&lt;&gt;Canceled")&gt;1),"OVERLAPPING ACTIVE REQUESTS",IF(NETWORKDAYS(E305,F305,'Holidays'!$A$2:$A$51)=0,"NO WORKDAYS","OK"))))))))</f>
        <v/>
      </c>
    </row>
    <row r="306">
      <c r="A306" s="11" t="n"/>
      <c r="B306" s="11" t="n"/>
      <c r="C306" s="8">
        <f>IF($P306="","",IF($P306&lt;&gt;"OK",NA(),VLOOKUP(B306,'Employees'!$A$2:$I$101,2,FALSE)))</f>
        <v/>
      </c>
      <c r="D306" s="2" t="n"/>
      <c r="E306" s="4" t="n"/>
      <c r="F306" s="4" t="n"/>
      <c r="G306" s="12" t="n"/>
      <c r="H306" s="13">
        <f>IF($P306="","",IF($P306&lt;&gt;"OK",NA(),NETWORKDAYS(E306,F306,'Holidays'!$A$2:$A$51)*G306))</f>
        <v/>
      </c>
      <c r="I306" s="13">
        <f>IF($P306="","",IF($P306&lt;&gt;"OK",NA(),H306*'Settings'!$B$4*VLOOKUP(B306,'Employees'!$A$2:$I$101,5,FALSE)))</f>
        <v/>
      </c>
      <c r="J306" s="2" t="n"/>
      <c r="K306" s="2" t="n"/>
      <c r="L306" s="4" t="n"/>
      <c r="M306" s="2" t="n"/>
      <c r="N306" s="13">
        <f>IF($P306="","",IF($P306&lt;&gt;"OK",NA(),IF(J306="Approved",IF(E306&gt;'Settings'!$B$3,0,NETWORKDAYS(E306,MIN(F306,'Settings'!$B$3),'Holidays'!$A$2:$A$51)*G306*'Settings'!$B$4*VLOOKUP(B306,'Employees'!$A$2:$I$101,5,FALSE)),0)))</f>
        <v/>
      </c>
      <c r="O306" s="13">
        <f>IF($P306="","",IF($P306&lt;&gt;"OK",NA(),IF(J306="Approved",I306-N306,0)))</f>
        <v/>
      </c>
      <c r="P306" s="8">
        <f>IF(COUNTA(A306:B306,D306:G306,J306:M306)=0,"",IF('Settings'!$B$7&lt;&gt;"OK","CHECK SETTINGS",IF(OR(A306="",COUNTIFS($A$2:$A$1001,A306)&lt;&gt;1,COUNTIFS('Employees'!$A$2:$A$101,B306,'Employees'!$I$2:$I$101,"OK")&lt;&gt;1,COUNTIFS('Settings'!$H$11:$H$13,D306)&lt;&gt;1),"CHECK ID / TYPE",IF(OR(NOT(ISNUMBER(E306)),NOT(ISNUMBER(F306)),NOT(ISNUMBER(G306))),"CHECK DATES / FRACTION",IF(OR(E306&lt;MAX('Settings'!$B$2,VLOOKUP(B306,'Employees'!$A$2:$H$101,3,FALSE)),F306&gt;'Settings'!$B$5,F306&lt;E306,NOT(OR(G306=1,AND(G306=0.5,E306=F306))),NOT(OR(J306="Pending",J306="Approved",J306="Denied",J306="Canceled"))),"CHECK DATES / FRACTION / STATUS",IF(AND(OR(J306="Approved",J306="Denied"),OR(K306="",NOT(ISNUMBER(L306)))),"ADD DECISION RECORD",IF(AND(OR(J306="Approved",J306="Pending"),COUNTIFS($B$2:$B$1001,B306,$E$2:$E$1001,"&lt;="&amp;F306,$F$2:$F$1001,"&gt;="&amp;E306,$J$2:$J$1001,"&lt;&gt;Denied",$J$2:$J$1001,"&lt;&gt;Canceled")&gt;1),"OVERLAPPING ACTIVE REQUESTS",IF(NETWORKDAYS(E306,F306,'Holidays'!$A$2:$A$51)=0,"NO WORKDAYS","OK"))))))))</f>
        <v/>
      </c>
    </row>
    <row r="307">
      <c r="A307" s="11" t="n"/>
      <c r="B307" s="11" t="n"/>
      <c r="C307" s="8">
        <f>IF($P307="","",IF($P307&lt;&gt;"OK",NA(),VLOOKUP(B307,'Employees'!$A$2:$I$101,2,FALSE)))</f>
        <v/>
      </c>
      <c r="D307" s="2" t="n"/>
      <c r="E307" s="4" t="n"/>
      <c r="F307" s="4" t="n"/>
      <c r="G307" s="12" t="n"/>
      <c r="H307" s="13">
        <f>IF($P307="","",IF($P307&lt;&gt;"OK",NA(),NETWORKDAYS(E307,F307,'Holidays'!$A$2:$A$51)*G307))</f>
        <v/>
      </c>
      <c r="I307" s="13">
        <f>IF($P307="","",IF($P307&lt;&gt;"OK",NA(),H307*'Settings'!$B$4*VLOOKUP(B307,'Employees'!$A$2:$I$101,5,FALSE)))</f>
        <v/>
      </c>
      <c r="J307" s="2" t="n"/>
      <c r="K307" s="2" t="n"/>
      <c r="L307" s="4" t="n"/>
      <c r="M307" s="2" t="n"/>
      <c r="N307" s="13">
        <f>IF($P307="","",IF($P307&lt;&gt;"OK",NA(),IF(J307="Approved",IF(E307&gt;'Settings'!$B$3,0,NETWORKDAYS(E307,MIN(F307,'Settings'!$B$3),'Holidays'!$A$2:$A$51)*G307*'Settings'!$B$4*VLOOKUP(B307,'Employees'!$A$2:$I$101,5,FALSE)),0)))</f>
        <v/>
      </c>
      <c r="O307" s="13">
        <f>IF($P307="","",IF($P307&lt;&gt;"OK",NA(),IF(J307="Approved",I307-N307,0)))</f>
        <v/>
      </c>
      <c r="P307" s="8">
        <f>IF(COUNTA(A307:B307,D307:G307,J307:M307)=0,"",IF('Settings'!$B$7&lt;&gt;"OK","CHECK SETTINGS",IF(OR(A307="",COUNTIFS($A$2:$A$1001,A307)&lt;&gt;1,COUNTIFS('Employees'!$A$2:$A$101,B307,'Employees'!$I$2:$I$101,"OK")&lt;&gt;1,COUNTIFS('Settings'!$H$11:$H$13,D307)&lt;&gt;1),"CHECK ID / TYPE",IF(OR(NOT(ISNUMBER(E307)),NOT(ISNUMBER(F307)),NOT(ISNUMBER(G307))),"CHECK DATES / FRACTION",IF(OR(E307&lt;MAX('Settings'!$B$2,VLOOKUP(B307,'Employees'!$A$2:$H$101,3,FALSE)),F307&gt;'Settings'!$B$5,F307&lt;E307,NOT(OR(G307=1,AND(G307=0.5,E307=F307))),NOT(OR(J307="Pending",J307="Approved",J307="Denied",J307="Canceled"))),"CHECK DATES / FRACTION / STATUS",IF(AND(OR(J307="Approved",J307="Denied"),OR(K307="",NOT(ISNUMBER(L307)))),"ADD DECISION RECORD",IF(AND(OR(J307="Approved",J307="Pending"),COUNTIFS($B$2:$B$1001,B307,$E$2:$E$1001,"&lt;="&amp;F307,$F$2:$F$1001,"&gt;="&amp;E307,$J$2:$J$1001,"&lt;&gt;Denied",$J$2:$J$1001,"&lt;&gt;Canceled")&gt;1),"OVERLAPPING ACTIVE REQUESTS",IF(NETWORKDAYS(E307,F307,'Holidays'!$A$2:$A$51)=0,"NO WORKDAYS","OK"))))))))</f>
        <v/>
      </c>
    </row>
    <row r="308">
      <c r="A308" s="11" t="n"/>
      <c r="B308" s="11" t="n"/>
      <c r="C308" s="8">
        <f>IF($P308="","",IF($P308&lt;&gt;"OK",NA(),VLOOKUP(B308,'Employees'!$A$2:$I$101,2,FALSE)))</f>
        <v/>
      </c>
      <c r="D308" s="2" t="n"/>
      <c r="E308" s="4" t="n"/>
      <c r="F308" s="4" t="n"/>
      <c r="G308" s="12" t="n"/>
      <c r="H308" s="13">
        <f>IF($P308="","",IF($P308&lt;&gt;"OK",NA(),NETWORKDAYS(E308,F308,'Holidays'!$A$2:$A$51)*G308))</f>
        <v/>
      </c>
      <c r="I308" s="13">
        <f>IF($P308="","",IF($P308&lt;&gt;"OK",NA(),H308*'Settings'!$B$4*VLOOKUP(B308,'Employees'!$A$2:$I$101,5,FALSE)))</f>
        <v/>
      </c>
      <c r="J308" s="2" t="n"/>
      <c r="K308" s="2" t="n"/>
      <c r="L308" s="4" t="n"/>
      <c r="M308" s="2" t="n"/>
      <c r="N308" s="13">
        <f>IF($P308="","",IF($P308&lt;&gt;"OK",NA(),IF(J308="Approved",IF(E308&gt;'Settings'!$B$3,0,NETWORKDAYS(E308,MIN(F308,'Settings'!$B$3),'Holidays'!$A$2:$A$51)*G308*'Settings'!$B$4*VLOOKUP(B308,'Employees'!$A$2:$I$101,5,FALSE)),0)))</f>
        <v/>
      </c>
      <c r="O308" s="13">
        <f>IF($P308="","",IF($P308&lt;&gt;"OK",NA(),IF(J308="Approved",I308-N308,0)))</f>
        <v/>
      </c>
      <c r="P308" s="8">
        <f>IF(COUNTA(A308:B308,D308:G308,J308:M308)=0,"",IF('Settings'!$B$7&lt;&gt;"OK","CHECK SETTINGS",IF(OR(A308="",COUNTIFS($A$2:$A$1001,A308)&lt;&gt;1,COUNTIFS('Employees'!$A$2:$A$101,B308,'Employees'!$I$2:$I$101,"OK")&lt;&gt;1,COUNTIFS('Settings'!$H$11:$H$13,D308)&lt;&gt;1),"CHECK ID / TYPE",IF(OR(NOT(ISNUMBER(E308)),NOT(ISNUMBER(F308)),NOT(ISNUMBER(G308))),"CHECK DATES / FRACTION",IF(OR(E308&lt;MAX('Settings'!$B$2,VLOOKUP(B308,'Employees'!$A$2:$H$101,3,FALSE)),F308&gt;'Settings'!$B$5,F308&lt;E308,NOT(OR(G308=1,AND(G308=0.5,E308=F308))),NOT(OR(J308="Pending",J308="Approved",J308="Denied",J308="Canceled"))),"CHECK DATES / FRACTION / STATUS",IF(AND(OR(J308="Approved",J308="Denied"),OR(K308="",NOT(ISNUMBER(L308)))),"ADD DECISION RECORD",IF(AND(OR(J308="Approved",J308="Pending"),COUNTIFS($B$2:$B$1001,B308,$E$2:$E$1001,"&lt;="&amp;F308,$F$2:$F$1001,"&gt;="&amp;E308,$J$2:$J$1001,"&lt;&gt;Denied",$J$2:$J$1001,"&lt;&gt;Canceled")&gt;1),"OVERLAPPING ACTIVE REQUESTS",IF(NETWORKDAYS(E308,F308,'Holidays'!$A$2:$A$51)=0,"NO WORKDAYS","OK"))))))))</f>
        <v/>
      </c>
    </row>
    <row r="309">
      <c r="A309" s="11" t="n"/>
      <c r="B309" s="11" t="n"/>
      <c r="C309" s="8">
        <f>IF($P309="","",IF($P309&lt;&gt;"OK",NA(),VLOOKUP(B309,'Employees'!$A$2:$I$101,2,FALSE)))</f>
        <v/>
      </c>
      <c r="D309" s="2" t="n"/>
      <c r="E309" s="4" t="n"/>
      <c r="F309" s="4" t="n"/>
      <c r="G309" s="12" t="n"/>
      <c r="H309" s="13">
        <f>IF($P309="","",IF($P309&lt;&gt;"OK",NA(),NETWORKDAYS(E309,F309,'Holidays'!$A$2:$A$51)*G309))</f>
        <v/>
      </c>
      <c r="I309" s="13">
        <f>IF($P309="","",IF($P309&lt;&gt;"OK",NA(),H309*'Settings'!$B$4*VLOOKUP(B309,'Employees'!$A$2:$I$101,5,FALSE)))</f>
        <v/>
      </c>
      <c r="J309" s="2" t="n"/>
      <c r="K309" s="2" t="n"/>
      <c r="L309" s="4" t="n"/>
      <c r="M309" s="2" t="n"/>
      <c r="N309" s="13">
        <f>IF($P309="","",IF($P309&lt;&gt;"OK",NA(),IF(J309="Approved",IF(E309&gt;'Settings'!$B$3,0,NETWORKDAYS(E309,MIN(F309,'Settings'!$B$3),'Holidays'!$A$2:$A$51)*G309*'Settings'!$B$4*VLOOKUP(B309,'Employees'!$A$2:$I$101,5,FALSE)),0)))</f>
        <v/>
      </c>
      <c r="O309" s="13">
        <f>IF($P309="","",IF($P309&lt;&gt;"OK",NA(),IF(J309="Approved",I309-N309,0)))</f>
        <v/>
      </c>
      <c r="P309" s="8">
        <f>IF(COUNTA(A309:B309,D309:G309,J309:M309)=0,"",IF('Settings'!$B$7&lt;&gt;"OK","CHECK SETTINGS",IF(OR(A309="",COUNTIFS($A$2:$A$1001,A309)&lt;&gt;1,COUNTIFS('Employees'!$A$2:$A$101,B309,'Employees'!$I$2:$I$101,"OK")&lt;&gt;1,COUNTIFS('Settings'!$H$11:$H$13,D309)&lt;&gt;1),"CHECK ID / TYPE",IF(OR(NOT(ISNUMBER(E309)),NOT(ISNUMBER(F309)),NOT(ISNUMBER(G309))),"CHECK DATES / FRACTION",IF(OR(E309&lt;MAX('Settings'!$B$2,VLOOKUP(B309,'Employees'!$A$2:$H$101,3,FALSE)),F309&gt;'Settings'!$B$5,F309&lt;E309,NOT(OR(G309=1,AND(G309=0.5,E309=F309))),NOT(OR(J309="Pending",J309="Approved",J309="Denied",J309="Canceled"))),"CHECK DATES / FRACTION / STATUS",IF(AND(OR(J309="Approved",J309="Denied"),OR(K309="",NOT(ISNUMBER(L309)))),"ADD DECISION RECORD",IF(AND(OR(J309="Approved",J309="Pending"),COUNTIFS($B$2:$B$1001,B309,$E$2:$E$1001,"&lt;="&amp;F309,$F$2:$F$1001,"&gt;="&amp;E309,$J$2:$J$1001,"&lt;&gt;Denied",$J$2:$J$1001,"&lt;&gt;Canceled")&gt;1),"OVERLAPPING ACTIVE REQUESTS",IF(NETWORKDAYS(E309,F309,'Holidays'!$A$2:$A$51)=0,"NO WORKDAYS","OK"))))))))</f>
        <v/>
      </c>
    </row>
    <row r="310">
      <c r="A310" s="11" t="n"/>
      <c r="B310" s="11" t="n"/>
      <c r="C310" s="8">
        <f>IF($P310="","",IF($P310&lt;&gt;"OK",NA(),VLOOKUP(B310,'Employees'!$A$2:$I$101,2,FALSE)))</f>
        <v/>
      </c>
      <c r="D310" s="2" t="n"/>
      <c r="E310" s="4" t="n"/>
      <c r="F310" s="4" t="n"/>
      <c r="G310" s="12" t="n"/>
      <c r="H310" s="13">
        <f>IF($P310="","",IF($P310&lt;&gt;"OK",NA(),NETWORKDAYS(E310,F310,'Holidays'!$A$2:$A$51)*G310))</f>
        <v/>
      </c>
      <c r="I310" s="13">
        <f>IF($P310="","",IF($P310&lt;&gt;"OK",NA(),H310*'Settings'!$B$4*VLOOKUP(B310,'Employees'!$A$2:$I$101,5,FALSE)))</f>
        <v/>
      </c>
      <c r="J310" s="2" t="n"/>
      <c r="K310" s="2" t="n"/>
      <c r="L310" s="4" t="n"/>
      <c r="M310" s="2" t="n"/>
      <c r="N310" s="13">
        <f>IF($P310="","",IF($P310&lt;&gt;"OK",NA(),IF(J310="Approved",IF(E310&gt;'Settings'!$B$3,0,NETWORKDAYS(E310,MIN(F310,'Settings'!$B$3),'Holidays'!$A$2:$A$51)*G310*'Settings'!$B$4*VLOOKUP(B310,'Employees'!$A$2:$I$101,5,FALSE)),0)))</f>
        <v/>
      </c>
      <c r="O310" s="13">
        <f>IF($P310="","",IF($P310&lt;&gt;"OK",NA(),IF(J310="Approved",I310-N310,0)))</f>
        <v/>
      </c>
      <c r="P310" s="8">
        <f>IF(COUNTA(A310:B310,D310:G310,J310:M310)=0,"",IF('Settings'!$B$7&lt;&gt;"OK","CHECK SETTINGS",IF(OR(A310="",COUNTIFS($A$2:$A$1001,A310)&lt;&gt;1,COUNTIFS('Employees'!$A$2:$A$101,B310,'Employees'!$I$2:$I$101,"OK")&lt;&gt;1,COUNTIFS('Settings'!$H$11:$H$13,D310)&lt;&gt;1),"CHECK ID / TYPE",IF(OR(NOT(ISNUMBER(E310)),NOT(ISNUMBER(F310)),NOT(ISNUMBER(G310))),"CHECK DATES / FRACTION",IF(OR(E310&lt;MAX('Settings'!$B$2,VLOOKUP(B310,'Employees'!$A$2:$H$101,3,FALSE)),F310&gt;'Settings'!$B$5,F310&lt;E310,NOT(OR(G310=1,AND(G310=0.5,E310=F310))),NOT(OR(J310="Pending",J310="Approved",J310="Denied",J310="Canceled"))),"CHECK DATES / FRACTION / STATUS",IF(AND(OR(J310="Approved",J310="Denied"),OR(K310="",NOT(ISNUMBER(L310)))),"ADD DECISION RECORD",IF(AND(OR(J310="Approved",J310="Pending"),COUNTIFS($B$2:$B$1001,B310,$E$2:$E$1001,"&lt;="&amp;F310,$F$2:$F$1001,"&gt;="&amp;E310,$J$2:$J$1001,"&lt;&gt;Denied",$J$2:$J$1001,"&lt;&gt;Canceled")&gt;1),"OVERLAPPING ACTIVE REQUESTS",IF(NETWORKDAYS(E310,F310,'Holidays'!$A$2:$A$51)=0,"NO WORKDAYS","OK"))))))))</f>
        <v/>
      </c>
    </row>
    <row r="311">
      <c r="A311" s="11" t="n"/>
      <c r="B311" s="11" t="n"/>
      <c r="C311" s="8">
        <f>IF($P311="","",IF($P311&lt;&gt;"OK",NA(),VLOOKUP(B311,'Employees'!$A$2:$I$101,2,FALSE)))</f>
        <v/>
      </c>
      <c r="D311" s="2" t="n"/>
      <c r="E311" s="4" t="n"/>
      <c r="F311" s="4" t="n"/>
      <c r="G311" s="12" t="n"/>
      <c r="H311" s="13">
        <f>IF($P311="","",IF($P311&lt;&gt;"OK",NA(),NETWORKDAYS(E311,F311,'Holidays'!$A$2:$A$51)*G311))</f>
        <v/>
      </c>
      <c r="I311" s="13">
        <f>IF($P311="","",IF($P311&lt;&gt;"OK",NA(),H311*'Settings'!$B$4*VLOOKUP(B311,'Employees'!$A$2:$I$101,5,FALSE)))</f>
        <v/>
      </c>
      <c r="J311" s="2" t="n"/>
      <c r="K311" s="2" t="n"/>
      <c r="L311" s="4" t="n"/>
      <c r="M311" s="2" t="n"/>
      <c r="N311" s="13">
        <f>IF($P311="","",IF($P311&lt;&gt;"OK",NA(),IF(J311="Approved",IF(E311&gt;'Settings'!$B$3,0,NETWORKDAYS(E311,MIN(F311,'Settings'!$B$3),'Holidays'!$A$2:$A$51)*G311*'Settings'!$B$4*VLOOKUP(B311,'Employees'!$A$2:$I$101,5,FALSE)),0)))</f>
        <v/>
      </c>
      <c r="O311" s="13">
        <f>IF($P311="","",IF($P311&lt;&gt;"OK",NA(),IF(J311="Approved",I311-N311,0)))</f>
        <v/>
      </c>
      <c r="P311" s="8">
        <f>IF(COUNTA(A311:B311,D311:G311,J311:M311)=0,"",IF('Settings'!$B$7&lt;&gt;"OK","CHECK SETTINGS",IF(OR(A311="",COUNTIFS($A$2:$A$1001,A311)&lt;&gt;1,COUNTIFS('Employees'!$A$2:$A$101,B311,'Employees'!$I$2:$I$101,"OK")&lt;&gt;1,COUNTIFS('Settings'!$H$11:$H$13,D311)&lt;&gt;1),"CHECK ID / TYPE",IF(OR(NOT(ISNUMBER(E311)),NOT(ISNUMBER(F311)),NOT(ISNUMBER(G311))),"CHECK DATES / FRACTION",IF(OR(E311&lt;MAX('Settings'!$B$2,VLOOKUP(B311,'Employees'!$A$2:$H$101,3,FALSE)),F311&gt;'Settings'!$B$5,F311&lt;E311,NOT(OR(G311=1,AND(G311=0.5,E311=F311))),NOT(OR(J311="Pending",J311="Approved",J311="Denied",J311="Canceled"))),"CHECK DATES / FRACTION / STATUS",IF(AND(OR(J311="Approved",J311="Denied"),OR(K311="",NOT(ISNUMBER(L311)))),"ADD DECISION RECORD",IF(AND(OR(J311="Approved",J311="Pending"),COUNTIFS($B$2:$B$1001,B311,$E$2:$E$1001,"&lt;="&amp;F311,$F$2:$F$1001,"&gt;="&amp;E311,$J$2:$J$1001,"&lt;&gt;Denied",$J$2:$J$1001,"&lt;&gt;Canceled")&gt;1),"OVERLAPPING ACTIVE REQUESTS",IF(NETWORKDAYS(E311,F311,'Holidays'!$A$2:$A$51)=0,"NO WORKDAYS","OK"))))))))</f>
        <v/>
      </c>
    </row>
    <row r="312">
      <c r="A312" s="11" t="n"/>
      <c r="B312" s="11" t="n"/>
      <c r="C312" s="8">
        <f>IF($P312="","",IF($P312&lt;&gt;"OK",NA(),VLOOKUP(B312,'Employees'!$A$2:$I$101,2,FALSE)))</f>
        <v/>
      </c>
      <c r="D312" s="2" t="n"/>
      <c r="E312" s="4" t="n"/>
      <c r="F312" s="4" t="n"/>
      <c r="G312" s="12" t="n"/>
      <c r="H312" s="13">
        <f>IF($P312="","",IF($P312&lt;&gt;"OK",NA(),NETWORKDAYS(E312,F312,'Holidays'!$A$2:$A$51)*G312))</f>
        <v/>
      </c>
      <c r="I312" s="13">
        <f>IF($P312="","",IF($P312&lt;&gt;"OK",NA(),H312*'Settings'!$B$4*VLOOKUP(B312,'Employees'!$A$2:$I$101,5,FALSE)))</f>
        <v/>
      </c>
      <c r="J312" s="2" t="n"/>
      <c r="K312" s="2" t="n"/>
      <c r="L312" s="4" t="n"/>
      <c r="M312" s="2" t="n"/>
      <c r="N312" s="13">
        <f>IF($P312="","",IF($P312&lt;&gt;"OK",NA(),IF(J312="Approved",IF(E312&gt;'Settings'!$B$3,0,NETWORKDAYS(E312,MIN(F312,'Settings'!$B$3),'Holidays'!$A$2:$A$51)*G312*'Settings'!$B$4*VLOOKUP(B312,'Employees'!$A$2:$I$101,5,FALSE)),0)))</f>
        <v/>
      </c>
      <c r="O312" s="13">
        <f>IF($P312="","",IF($P312&lt;&gt;"OK",NA(),IF(J312="Approved",I312-N312,0)))</f>
        <v/>
      </c>
      <c r="P312" s="8">
        <f>IF(COUNTA(A312:B312,D312:G312,J312:M312)=0,"",IF('Settings'!$B$7&lt;&gt;"OK","CHECK SETTINGS",IF(OR(A312="",COUNTIFS($A$2:$A$1001,A312)&lt;&gt;1,COUNTIFS('Employees'!$A$2:$A$101,B312,'Employees'!$I$2:$I$101,"OK")&lt;&gt;1,COUNTIFS('Settings'!$H$11:$H$13,D312)&lt;&gt;1),"CHECK ID / TYPE",IF(OR(NOT(ISNUMBER(E312)),NOT(ISNUMBER(F312)),NOT(ISNUMBER(G312))),"CHECK DATES / FRACTION",IF(OR(E312&lt;MAX('Settings'!$B$2,VLOOKUP(B312,'Employees'!$A$2:$H$101,3,FALSE)),F312&gt;'Settings'!$B$5,F312&lt;E312,NOT(OR(G312=1,AND(G312=0.5,E312=F312))),NOT(OR(J312="Pending",J312="Approved",J312="Denied",J312="Canceled"))),"CHECK DATES / FRACTION / STATUS",IF(AND(OR(J312="Approved",J312="Denied"),OR(K312="",NOT(ISNUMBER(L312)))),"ADD DECISION RECORD",IF(AND(OR(J312="Approved",J312="Pending"),COUNTIFS($B$2:$B$1001,B312,$E$2:$E$1001,"&lt;="&amp;F312,$F$2:$F$1001,"&gt;="&amp;E312,$J$2:$J$1001,"&lt;&gt;Denied",$J$2:$J$1001,"&lt;&gt;Canceled")&gt;1),"OVERLAPPING ACTIVE REQUESTS",IF(NETWORKDAYS(E312,F312,'Holidays'!$A$2:$A$51)=0,"NO WORKDAYS","OK"))))))))</f>
        <v/>
      </c>
    </row>
    <row r="313">
      <c r="A313" s="11" t="n"/>
      <c r="B313" s="11" t="n"/>
      <c r="C313" s="8">
        <f>IF($P313="","",IF($P313&lt;&gt;"OK",NA(),VLOOKUP(B313,'Employees'!$A$2:$I$101,2,FALSE)))</f>
        <v/>
      </c>
      <c r="D313" s="2" t="n"/>
      <c r="E313" s="4" t="n"/>
      <c r="F313" s="4" t="n"/>
      <c r="G313" s="12" t="n"/>
      <c r="H313" s="13">
        <f>IF($P313="","",IF($P313&lt;&gt;"OK",NA(),NETWORKDAYS(E313,F313,'Holidays'!$A$2:$A$51)*G313))</f>
        <v/>
      </c>
      <c r="I313" s="13">
        <f>IF($P313="","",IF($P313&lt;&gt;"OK",NA(),H313*'Settings'!$B$4*VLOOKUP(B313,'Employees'!$A$2:$I$101,5,FALSE)))</f>
        <v/>
      </c>
      <c r="J313" s="2" t="n"/>
      <c r="K313" s="2" t="n"/>
      <c r="L313" s="4" t="n"/>
      <c r="M313" s="2" t="n"/>
      <c r="N313" s="13">
        <f>IF($P313="","",IF($P313&lt;&gt;"OK",NA(),IF(J313="Approved",IF(E313&gt;'Settings'!$B$3,0,NETWORKDAYS(E313,MIN(F313,'Settings'!$B$3),'Holidays'!$A$2:$A$51)*G313*'Settings'!$B$4*VLOOKUP(B313,'Employees'!$A$2:$I$101,5,FALSE)),0)))</f>
        <v/>
      </c>
      <c r="O313" s="13">
        <f>IF($P313="","",IF($P313&lt;&gt;"OK",NA(),IF(J313="Approved",I313-N313,0)))</f>
        <v/>
      </c>
      <c r="P313" s="8">
        <f>IF(COUNTA(A313:B313,D313:G313,J313:M313)=0,"",IF('Settings'!$B$7&lt;&gt;"OK","CHECK SETTINGS",IF(OR(A313="",COUNTIFS($A$2:$A$1001,A313)&lt;&gt;1,COUNTIFS('Employees'!$A$2:$A$101,B313,'Employees'!$I$2:$I$101,"OK")&lt;&gt;1,COUNTIFS('Settings'!$H$11:$H$13,D313)&lt;&gt;1),"CHECK ID / TYPE",IF(OR(NOT(ISNUMBER(E313)),NOT(ISNUMBER(F313)),NOT(ISNUMBER(G313))),"CHECK DATES / FRACTION",IF(OR(E313&lt;MAX('Settings'!$B$2,VLOOKUP(B313,'Employees'!$A$2:$H$101,3,FALSE)),F313&gt;'Settings'!$B$5,F313&lt;E313,NOT(OR(G313=1,AND(G313=0.5,E313=F313))),NOT(OR(J313="Pending",J313="Approved",J313="Denied",J313="Canceled"))),"CHECK DATES / FRACTION / STATUS",IF(AND(OR(J313="Approved",J313="Denied"),OR(K313="",NOT(ISNUMBER(L313)))),"ADD DECISION RECORD",IF(AND(OR(J313="Approved",J313="Pending"),COUNTIFS($B$2:$B$1001,B313,$E$2:$E$1001,"&lt;="&amp;F313,$F$2:$F$1001,"&gt;="&amp;E313,$J$2:$J$1001,"&lt;&gt;Denied",$J$2:$J$1001,"&lt;&gt;Canceled")&gt;1),"OVERLAPPING ACTIVE REQUESTS",IF(NETWORKDAYS(E313,F313,'Holidays'!$A$2:$A$51)=0,"NO WORKDAYS","OK"))))))))</f>
        <v/>
      </c>
    </row>
    <row r="314">
      <c r="A314" s="11" t="n"/>
      <c r="B314" s="11" t="n"/>
      <c r="C314" s="8">
        <f>IF($P314="","",IF($P314&lt;&gt;"OK",NA(),VLOOKUP(B314,'Employees'!$A$2:$I$101,2,FALSE)))</f>
        <v/>
      </c>
      <c r="D314" s="2" t="n"/>
      <c r="E314" s="4" t="n"/>
      <c r="F314" s="4" t="n"/>
      <c r="G314" s="12" t="n"/>
      <c r="H314" s="13">
        <f>IF($P314="","",IF($P314&lt;&gt;"OK",NA(),NETWORKDAYS(E314,F314,'Holidays'!$A$2:$A$51)*G314))</f>
        <v/>
      </c>
      <c r="I314" s="13">
        <f>IF($P314="","",IF($P314&lt;&gt;"OK",NA(),H314*'Settings'!$B$4*VLOOKUP(B314,'Employees'!$A$2:$I$101,5,FALSE)))</f>
        <v/>
      </c>
      <c r="J314" s="2" t="n"/>
      <c r="K314" s="2" t="n"/>
      <c r="L314" s="4" t="n"/>
      <c r="M314" s="2" t="n"/>
      <c r="N314" s="13">
        <f>IF($P314="","",IF($P314&lt;&gt;"OK",NA(),IF(J314="Approved",IF(E314&gt;'Settings'!$B$3,0,NETWORKDAYS(E314,MIN(F314,'Settings'!$B$3),'Holidays'!$A$2:$A$51)*G314*'Settings'!$B$4*VLOOKUP(B314,'Employees'!$A$2:$I$101,5,FALSE)),0)))</f>
        <v/>
      </c>
      <c r="O314" s="13">
        <f>IF($P314="","",IF($P314&lt;&gt;"OK",NA(),IF(J314="Approved",I314-N314,0)))</f>
        <v/>
      </c>
      <c r="P314" s="8">
        <f>IF(COUNTA(A314:B314,D314:G314,J314:M314)=0,"",IF('Settings'!$B$7&lt;&gt;"OK","CHECK SETTINGS",IF(OR(A314="",COUNTIFS($A$2:$A$1001,A314)&lt;&gt;1,COUNTIFS('Employees'!$A$2:$A$101,B314,'Employees'!$I$2:$I$101,"OK")&lt;&gt;1,COUNTIFS('Settings'!$H$11:$H$13,D314)&lt;&gt;1),"CHECK ID / TYPE",IF(OR(NOT(ISNUMBER(E314)),NOT(ISNUMBER(F314)),NOT(ISNUMBER(G314))),"CHECK DATES / FRACTION",IF(OR(E314&lt;MAX('Settings'!$B$2,VLOOKUP(B314,'Employees'!$A$2:$H$101,3,FALSE)),F314&gt;'Settings'!$B$5,F314&lt;E314,NOT(OR(G314=1,AND(G314=0.5,E314=F314))),NOT(OR(J314="Pending",J314="Approved",J314="Denied",J314="Canceled"))),"CHECK DATES / FRACTION / STATUS",IF(AND(OR(J314="Approved",J314="Denied"),OR(K314="",NOT(ISNUMBER(L314)))),"ADD DECISION RECORD",IF(AND(OR(J314="Approved",J314="Pending"),COUNTIFS($B$2:$B$1001,B314,$E$2:$E$1001,"&lt;="&amp;F314,$F$2:$F$1001,"&gt;="&amp;E314,$J$2:$J$1001,"&lt;&gt;Denied",$J$2:$J$1001,"&lt;&gt;Canceled")&gt;1),"OVERLAPPING ACTIVE REQUESTS",IF(NETWORKDAYS(E314,F314,'Holidays'!$A$2:$A$51)=0,"NO WORKDAYS","OK"))))))))</f>
        <v/>
      </c>
    </row>
    <row r="315">
      <c r="A315" s="11" t="n"/>
      <c r="B315" s="11" t="n"/>
      <c r="C315" s="8">
        <f>IF($P315="","",IF($P315&lt;&gt;"OK",NA(),VLOOKUP(B315,'Employees'!$A$2:$I$101,2,FALSE)))</f>
        <v/>
      </c>
      <c r="D315" s="2" t="n"/>
      <c r="E315" s="4" t="n"/>
      <c r="F315" s="4" t="n"/>
      <c r="G315" s="12" t="n"/>
      <c r="H315" s="13">
        <f>IF($P315="","",IF($P315&lt;&gt;"OK",NA(),NETWORKDAYS(E315,F315,'Holidays'!$A$2:$A$51)*G315))</f>
        <v/>
      </c>
      <c r="I315" s="13">
        <f>IF($P315="","",IF($P315&lt;&gt;"OK",NA(),H315*'Settings'!$B$4*VLOOKUP(B315,'Employees'!$A$2:$I$101,5,FALSE)))</f>
        <v/>
      </c>
      <c r="J315" s="2" t="n"/>
      <c r="K315" s="2" t="n"/>
      <c r="L315" s="4" t="n"/>
      <c r="M315" s="2" t="n"/>
      <c r="N315" s="13">
        <f>IF($P315="","",IF($P315&lt;&gt;"OK",NA(),IF(J315="Approved",IF(E315&gt;'Settings'!$B$3,0,NETWORKDAYS(E315,MIN(F315,'Settings'!$B$3),'Holidays'!$A$2:$A$51)*G315*'Settings'!$B$4*VLOOKUP(B315,'Employees'!$A$2:$I$101,5,FALSE)),0)))</f>
        <v/>
      </c>
      <c r="O315" s="13">
        <f>IF($P315="","",IF($P315&lt;&gt;"OK",NA(),IF(J315="Approved",I315-N315,0)))</f>
        <v/>
      </c>
      <c r="P315" s="8">
        <f>IF(COUNTA(A315:B315,D315:G315,J315:M315)=0,"",IF('Settings'!$B$7&lt;&gt;"OK","CHECK SETTINGS",IF(OR(A315="",COUNTIFS($A$2:$A$1001,A315)&lt;&gt;1,COUNTIFS('Employees'!$A$2:$A$101,B315,'Employees'!$I$2:$I$101,"OK")&lt;&gt;1,COUNTIFS('Settings'!$H$11:$H$13,D315)&lt;&gt;1),"CHECK ID / TYPE",IF(OR(NOT(ISNUMBER(E315)),NOT(ISNUMBER(F315)),NOT(ISNUMBER(G315))),"CHECK DATES / FRACTION",IF(OR(E315&lt;MAX('Settings'!$B$2,VLOOKUP(B315,'Employees'!$A$2:$H$101,3,FALSE)),F315&gt;'Settings'!$B$5,F315&lt;E315,NOT(OR(G315=1,AND(G315=0.5,E315=F315))),NOT(OR(J315="Pending",J315="Approved",J315="Denied",J315="Canceled"))),"CHECK DATES / FRACTION / STATUS",IF(AND(OR(J315="Approved",J315="Denied"),OR(K315="",NOT(ISNUMBER(L315)))),"ADD DECISION RECORD",IF(AND(OR(J315="Approved",J315="Pending"),COUNTIFS($B$2:$B$1001,B315,$E$2:$E$1001,"&lt;="&amp;F315,$F$2:$F$1001,"&gt;="&amp;E315,$J$2:$J$1001,"&lt;&gt;Denied",$J$2:$J$1001,"&lt;&gt;Canceled")&gt;1),"OVERLAPPING ACTIVE REQUESTS",IF(NETWORKDAYS(E315,F315,'Holidays'!$A$2:$A$51)=0,"NO WORKDAYS","OK"))))))))</f>
        <v/>
      </c>
    </row>
    <row r="316">
      <c r="A316" s="11" t="n"/>
      <c r="B316" s="11" t="n"/>
      <c r="C316" s="8">
        <f>IF($P316="","",IF($P316&lt;&gt;"OK",NA(),VLOOKUP(B316,'Employees'!$A$2:$I$101,2,FALSE)))</f>
        <v/>
      </c>
      <c r="D316" s="2" t="n"/>
      <c r="E316" s="4" t="n"/>
      <c r="F316" s="4" t="n"/>
      <c r="G316" s="12" t="n"/>
      <c r="H316" s="13">
        <f>IF($P316="","",IF($P316&lt;&gt;"OK",NA(),NETWORKDAYS(E316,F316,'Holidays'!$A$2:$A$51)*G316))</f>
        <v/>
      </c>
      <c r="I316" s="13">
        <f>IF($P316="","",IF($P316&lt;&gt;"OK",NA(),H316*'Settings'!$B$4*VLOOKUP(B316,'Employees'!$A$2:$I$101,5,FALSE)))</f>
        <v/>
      </c>
      <c r="J316" s="2" t="n"/>
      <c r="K316" s="2" t="n"/>
      <c r="L316" s="4" t="n"/>
      <c r="M316" s="2" t="n"/>
      <c r="N316" s="13">
        <f>IF($P316="","",IF($P316&lt;&gt;"OK",NA(),IF(J316="Approved",IF(E316&gt;'Settings'!$B$3,0,NETWORKDAYS(E316,MIN(F316,'Settings'!$B$3),'Holidays'!$A$2:$A$51)*G316*'Settings'!$B$4*VLOOKUP(B316,'Employees'!$A$2:$I$101,5,FALSE)),0)))</f>
        <v/>
      </c>
      <c r="O316" s="13">
        <f>IF($P316="","",IF($P316&lt;&gt;"OK",NA(),IF(J316="Approved",I316-N316,0)))</f>
        <v/>
      </c>
      <c r="P316" s="8">
        <f>IF(COUNTA(A316:B316,D316:G316,J316:M316)=0,"",IF('Settings'!$B$7&lt;&gt;"OK","CHECK SETTINGS",IF(OR(A316="",COUNTIFS($A$2:$A$1001,A316)&lt;&gt;1,COUNTIFS('Employees'!$A$2:$A$101,B316,'Employees'!$I$2:$I$101,"OK")&lt;&gt;1,COUNTIFS('Settings'!$H$11:$H$13,D316)&lt;&gt;1),"CHECK ID / TYPE",IF(OR(NOT(ISNUMBER(E316)),NOT(ISNUMBER(F316)),NOT(ISNUMBER(G316))),"CHECK DATES / FRACTION",IF(OR(E316&lt;MAX('Settings'!$B$2,VLOOKUP(B316,'Employees'!$A$2:$H$101,3,FALSE)),F316&gt;'Settings'!$B$5,F316&lt;E316,NOT(OR(G316=1,AND(G316=0.5,E316=F316))),NOT(OR(J316="Pending",J316="Approved",J316="Denied",J316="Canceled"))),"CHECK DATES / FRACTION / STATUS",IF(AND(OR(J316="Approved",J316="Denied"),OR(K316="",NOT(ISNUMBER(L316)))),"ADD DECISION RECORD",IF(AND(OR(J316="Approved",J316="Pending"),COUNTIFS($B$2:$B$1001,B316,$E$2:$E$1001,"&lt;="&amp;F316,$F$2:$F$1001,"&gt;="&amp;E316,$J$2:$J$1001,"&lt;&gt;Denied",$J$2:$J$1001,"&lt;&gt;Canceled")&gt;1),"OVERLAPPING ACTIVE REQUESTS",IF(NETWORKDAYS(E316,F316,'Holidays'!$A$2:$A$51)=0,"NO WORKDAYS","OK"))))))))</f>
        <v/>
      </c>
    </row>
    <row r="317">
      <c r="A317" s="11" t="n"/>
      <c r="B317" s="11" t="n"/>
      <c r="C317" s="8">
        <f>IF($P317="","",IF($P317&lt;&gt;"OK",NA(),VLOOKUP(B317,'Employees'!$A$2:$I$101,2,FALSE)))</f>
        <v/>
      </c>
      <c r="D317" s="2" t="n"/>
      <c r="E317" s="4" t="n"/>
      <c r="F317" s="4" t="n"/>
      <c r="G317" s="12" t="n"/>
      <c r="H317" s="13">
        <f>IF($P317="","",IF($P317&lt;&gt;"OK",NA(),NETWORKDAYS(E317,F317,'Holidays'!$A$2:$A$51)*G317))</f>
        <v/>
      </c>
      <c r="I317" s="13">
        <f>IF($P317="","",IF($P317&lt;&gt;"OK",NA(),H317*'Settings'!$B$4*VLOOKUP(B317,'Employees'!$A$2:$I$101,5,FALSE)))</f>
        <v/>
      </c>
      <c r="J317" s="2" t="n"/>
      <c r="K317" s="2" t="n"/>
      <c r="L317" s="4" t="n"/>
      <c r="M317" s="2" t="n"/>
      <c r="N317" s="13">
        <f>IF($P317="","",IF($P317&lt;&gt;"OK",NA(),IF(J317="Approved",IF(E317&gt;'Settings'!$B$3,0,NETWORKDAYS(E317,MIN(F317,'Settings'!$B$3),'Holidays'!$A$2:$A$51)*G317*'Settings'!$B$4*VLOOKUP(B317,'Employees'!$A$2:$I$101,5,FALSE)),0)))</f>
        <v/>
      </c>
      <c r="O317" s="13">
        <f>IF($P317="","",IF($P317&lt;&gt;"OK",NA(),IF(J317="Approved",I317-N317,0)))</f>
        <v/>
      </c>
      <c r="P317" s="8">
        <f>IF(COUNTA(A317:B317,D317:G317,J317:M317)=0,"",IF('Settings'!$B$7&lt;&gt;"OK","CHECK SETTINGS",IF(OR(A317="",COUNTIFS($A$2:$A$1001,A317)&lt;&gt;1,COUNTIFS('Employees'!$A$2:$A$101,B317,'Employees'!$I$2:$I$101,"OK")&lt;&gt;1,COUNTIFS('Settings'!$H$11:$H$13,D317)&lt;&gt;1),"CHECK ID / TYPE",IF(OR(NOT(ISNUMBER(E317)),NOT(ISNUMBER(F317)),NOT(ISNUMBER(G317))),"CHECK DATES / FRACTION",IF(OR(E317&lt;MAX('Settings'!$B$2,VLOOKUP(B317,'Employees'!$A$2:$H$101,3,FALSE)),F317&gt;'Settings'!$B$5,F317&lt;E317,NOT(OR(G317=1,AND(G317=0.5,E317=F317))),NOT(OR(J317="Pending",J317="Approved",J317="Denied",J317="Canceled"))),"CHECK DATES / FRACTION / STATUS",IF(AND(OR(J317="Approved",J317="Denied"),OR(K317="",NOT(ISNUMBER(L317)))),"ADD DECISION RECORD",IF(AND(OR(J317="Approved",J317="Pending"),COUNTIFS($B$2:$B$1001,B317,$E$2:$E$1001,"&lt;="&amp;F317,$F$2:$F$1001,"&gt;="&amp;E317,$J$2:$J$1001,"&lt;&gt;Denied",$J$2:$J$1001,"&lt;&gt;Canceled")&gt;1),"OVERLAPPING ACTIVE REQUESTS",IF(NETWORKDAYS(E317,F317,'Holidays'!$A$2:$A$51)=0,"NO WORKDAYS","OK"))))))))</f>
        <v/>
      </c>
    </row>
    <row r="318">
      <c r="A318" s="11" t="n"/>
      <c r="B318" s="11" t="n"/>
      <c r="C318" s="8">
        <f>IF($P318="","",IF($P318&lt;&gt;"OK",NA(),VLOOKUP(B318,'Employees'!$A$2:$I$101,2,FALSE)))</f>
        <v/>
      </c>
      <c r="D318" s="2" t="n"/>
      <c r="E318" s="4" t="n"/>
      <c r="F318" s="4" t="n"/>
      <c r="G318" s="12" t="n"/>
      <c r="H318" s="13">
        <f>IF($P318="","",IF($P318&lt;&gt;"OK",NA(),NETWORKDAYS(E318,F318,'Holidays'!$A$2:$A$51)*G318))</f>
        <v/>
      </c>
      <c r="I318" s="13">
        <f>IF($P318="","",IF($P318&lt;&gt;"OK",NA(),H318*'Settings'!$B$4*VLOOKUP(B318,'Employees'!$A$2:$I$101,5,FALSE)))</f>
        <v/>
      </c>
      <c r="J318" s="2" t="n"/>
      <c r="K318" s="2" t="n"/>
      <c r="L318" s="4" t="n"/>
      <c r="M318" s="2" t="n"/>
      <c r="N318" s="13">
        <f>IF($P318="","",IF($P318&lt;&gt;"OK",NA(),IF(J318="Approved",IF(E318&gt;'Settings'!$B$3,0,NETWORKDAYS(E318,MIN(F318,'Settings'!$B$3),'Holidays'!$A$2:$A$51)*G318*'Settings'!$B$4*VLOOKUP(B318,'Employees'!$A$2:$I$101,5,FALSE)),0)))</f>
        <v/>
      </c>
      <c r="O318" s="13">
        <f>IF($P318="","",IF($P318&lt;&gt;"OK",NA(),IF(J318="Approved",I318-N318,0)))</f>
        <v/>
      </c>
      <c r="P318" s="8">
        <f>IF(COUNTA(A318:B318,D318:G318,J318:M318)=0,"",IF('Settings'!$B$7&lt;&gt;"OK","CHECK SETTINGS",IF(OR(A318="",COUNTIFS($A$2:$A$1001,A318)&lt;&gt;1,COUNTIFS('Employees'!$A$2:$A$101,B318,'Employees'!$I$2:$I$101,"OK")&lt;&gt;1,COUNTIFS('Settings'!$H$11:$H$13,D318)&lt;&gt;1),"CHECK ID / TYPE",IF(OR(NOT(ISNUMBER(E318)),NOT(ISNUMBER(F318)),NOT(ISNUMBER(G318))),"CHECK DATES / FRACTION",IF(OR(E318&lt;MAX('Settings'!$B$2,VLOOKUP(B318,'Employees'!$A$2:$H$101,3,FALSE)),F318&gt;'Settings'!$B$5,F318&lt;E318,NOT(OR(G318=1,AND(G318=0.5,E318=F318))),NOT(OR(J318="Pending",J318="Approved",J318="Denied",J318="Canceled"))),"CHECK DATES / FRACTION / STATUS",IF(AND(OR(J318="Approved",J318="Denied"),OR(K318="",NOT(ISNUMBER(L318)))),"ADD DECISION RECORD",IF(AND(OR(J318="Approved",J318="Pending"),COUNTIFS($B$2:$B$1001,B318,$E$2:$E$1001,"&lt;="&amp;F318,$F$2:$F$1001,"&gt;="&amp;E318,$J$2:$J$1001,"&lt;&gt;Denied",$J$2:$J$1001,"&lt;&gt;Canceled")&gt;1),"OVERLAPPING ACTIVE REQUESTS",IF(NETWORKDAYS(E318,F318,'Holidays'!$A$2:$A$51)=0,"NO WORKDAYS","OK"))))))))</f>
        <v/>
      </c>
    </row>
    <row r="319">
      <c r="A319" s="11" t="n"/>
      <c r="B319" s="11" t="n"/>
      <c r="C319" s="8">
        <f>IF($P319="","",IF($P319&lt;&gt;"OK",NA(),VLOOKUP(B319,'Employees'!$A$2:$I$101,2,FALSE)))</f>
        <v/>
      </c>
      <c r="D319" s="2" t="n"/>
      <c r="E319" s="4" t="n"/>
      <c r="F319" s="4" t="n"/>
      <c r="G319" s="12" t="n"/>
      <c r="H319" s="13">
        <f>IF($P319="","",IF($P319&lt;&gt;"OK",NA(),NETWORKDAYS(E319,F319,'Holidays'!$A$2:$A$51)*G319))</f>
        <v/>
      </c>
      <c r="I319" s="13">
        <f>IF($P319="","",IF($P319&lt;&gt;"OK",NA(),H319*'Settings'!$B$4*VLOOKUP(B319,'Employees'!$A$2:$I$101,5,FALSE)))</f>
        <v/>
      </c>
      <c r="J319" s="2" t="n"/>
      <c r="K319" s="2" t="n"/>
      <c r="L319" s="4" t="n"/>
      <c r="M319" s="2" t="n"/>
      <c r="N319" s="13">
        <f>IF($P319="","",IF($P319&lt;&gt;"OK",NA(),IF(J319="Approved",IF(E319&gt;'Settings'!$B$3,0,NETWORKDAYS(E319,MIN(F319,'Settings'!$B$3),'Holidays'!$A$2:$A$51)*G319*'Settings'!$B$4*VLOOKUP(B319,'Employees'!$A$2:$I$101,5,FALSE)),0)))</f>
        <v/>
      </c>
      <c r="O319" s="13">
        <f>IF($P319="","",IF($P319&lt;&gt;"OK",NA(),IF(J319="Approved",I319-N319,0)))</f>
        <v/>
      </c>
      <c r="P319" s="8">
        <f>IF(COUNTA(A319:B319,D319:G319,J319:M319)=0,"",IF('Settings'!$B$7&lt;&gt;"OK","CHECK SETTINGS",IF(OR(A319="",COUNTIFS($A$2:$A$1001,A319)&lt;&gt;1,COUNTIFS('Employees'!$A$2:$A$101,B319,'Employees'!$I$2:$I$101,"OK")&lt;&gt;1,COUNTIFS('Settings'!$H$11:$H$13,D319)&lt;&gt;1),"CHECK ID / TYPE",IF(OR(NOT(ISNUMBER(E319)),NOT(ISNUMBER(F319)),NOT(ISNUMBER(G319))),"CHECK DATES / FRACTION",IF(OR(E319&lt;MAX('Settings'!$B$2,VLOOKUP(B319,'Employees'!$A$2:$H$101,3,FALSE)),F319&gt;'Settings'!$B$5,F319&lt;E319,NOT(OR(G319=1,AND(G319=0.5,E319=F319))),NOT(OR(J319="Pending",J319="Approved",J319="Denied",J319="Canceled"))),"CHECK DATES / FRACTION / STATUS",IF(AND(OR(J319="Approved",J319="Denied"),OR(K319="",NOT(ISNUMBER(L319)))),"ADD DECISION RECORD",IF(AND(OR(J319="Approved",J319="Pending"),COUNTIFS($B$2:$B$1001,B319,$E$2:$E$1001,"&lt;="&amp;F319,$F$2:$F$1001,"&gt;="&amp;E319,$J$2:$J$1001,"&lt;&gt;Denied",$J$2:$J$1001,"&lt;&gt;Canceled")&gt;1),"OVERLAPPING ACTIVE REQUESTS",IF(NETWORKDAYS(E319,F319,'Holidays'!$A$2:$A$51)=0,"NO WORKDAYS","OK"))))))))</f>
        <v/>
      </c>
    </row>
    <row r="320">
      <c r="A320" s="11" t="n"/>
      <c r="B320" s="11" t="n"/>
      <c r="C320" s="8">
        <f>IF($P320="","",IF($P320&lt;&gt;"OK",NA(),VLOOKUP(B320,'Employees'!$A$2:$I$101,2,FALSE)))</f>
        <v/>
      </c>
      <c r="D320" s="2" t="n"/>
      <c r="E320" s="4" t="n"/>
      <c r="F320" s="4" t="n"/>
      <c r="G320" s="12" t="n"/>
      <c r="H320" s="13">
        <f>IF($P320="","",IF($P320&lt;&gt;"OK",NA(),NETWORKDAYS(E320,F320,'Holidays'!$A$2:$A$51)*G320))</f>
        <v/>
      </c>
      <c r="I320" s="13">
        <f>IF($P320="","",IF($P320&lt;&gt;"OK",NA(),H320*'Settings'!$B$4*VLOOKUP(B320,'Employees'!$A$2:$I$101,5,FALSE)))</f>
        <v/>
      </c>
      <c r="J320" s="2" t="n"/>
      <c r="K320" s="2" t="n"/>
      <c r="L320" s="4" t="n"/>
      <c r="M320" s="2" t="n"/>
      <c r="N320" s="13">
        <f>IF($P320="","",IF($P320&lt;&gt;"OK",NA(),IF(J320="Approved",IF(E320&gt;'Settings'!$B$3,0,NETWORKDAYS(E320,MIN(F320,'Settings'!$B$3),'Holidays'!$A$2:$A$51)*G320*'Settings'!$B$4*VLOOKUP(B320,'Employees'!$A$2:$I$101,5,FALSE)),0)))</f>
        <v/>
      </c>
      <c r="O320" s="13">
        <f>IF($P320="","",IF($P320&lt;&gt;"OK",NA(),IF(J320="Approved",I320-N320,0)))</f>
        <v/>
      </c>
      <c r="P320" s="8">
        <f>IF(COUNTA(A320:B320,D320:G320,J320:M320)=0,"",IF('Settings'!$B$7&lt;&gt;"OK","CHECK SETTINGS",IF(OR(A320="",COUNTIFS($A$2:$A$1001,A320)&lt;&gt;1,COUNTIFS('Employees'!$A$2:$A$101,B320,'Employees'!$I$2:$I$101,"OK")&lt;&gt;1,COUNTIFS('Settings'!$H$11:$H$13,D320)&lt;&gt;1),"CHECK ID / TYPE",IF(OR(NOT(ISNUMBER(E320)),NOT(ISNUMBER(F320)),NOT(ISNUMBER(G320))),"CHECK DATES / FRACTION",IF(OR(E320&lt;MAX('Settings'!$B$2,VLOOKUP(B320,'Employees'!$A$2:$H$101,3,FALSE)),F320&gt;'Settings'!$B$5,F320&lt;E320,NOT(OR(G320=1,AND(G320=0.5,E320=F320))),NOT(OR(J320="Pending",J320="Approved",J320="Denied",J320="Canceled"))),"CHECK DATES / FRACTION / STATUS",IF(AND(OR(J320="Approved",J320="Denied"),OR(K320="",NOT(ISNUMBER(L320)))),"ADD DECISION RECORD",IF(AND(OR(J320="Approved",J320="Pending"),COUNTIFS($B$2:$B$1001,B320,$E$2:$E$1001,"&lt;="&amp;F320,$F$2:$F$1001,"&gt;="&amp;E320,$J$2:$J$1001,"&lt;&gt;Denied",$J$2:$J$1001,"&lt;&gt;Canceled")&gt;1),"OVERLAPPING ACTIVE REQUESTS",IF(NETWORKDAYS(E320,F320,'Holidays'!$A$2:$A$51)=0,"NO WORKDAYS","OK"))))))))</f>
        <v/>
      </c>
    </row>
    <row r="321">
      <c r="A321" s="11" t="n"/>
      <c r="B321" s="11" t="n"/>
      <c r="C321" s="8">
        <f>IF($P321="","",IF($P321&lt;&gt;"OK",NA(),VLOOKUP(B321,'Employees'!$A$2:$I$101,2,FALSE)))</f>
        <v/>
      </c>
      <c r="D321" s="2" t="n"/>
      <c r="E321" s="4" t="n"/>
      <c r="F321" s="4" t="n"/>
      <c r="G321" s="12" t="n"/>
      <c r="H321" s="13">
        <f>IF($P321="","",IF($P321&lt;&gt;"OK",NA(),NETWORKDAYS(E321,F321,'Holidays'!$A$2:$A$51)*G321))</f>
        <v/>
      </c>
      <c r="I321" s="13">
        <f>IF($P321="","",IF($P321&lt;&gt;"OK",NA(),H321*'Settings'!$B$4*VLOOKUP(B321,'Employees'!$A$2:$I$101,5,FALSE)))</f>
        <v/>
      </c>
      <c r="J321" s="2" t="n"/>
      <c r="K321" s="2" t="n"/>
      <c r="L321" s="4" t="n"/>
      <c r="M321" s="2" t="n"/>
      <c r="N321" s="13">
        <f>IF($P321="","",IF($P321&lt;&gt;"OK",NA(),IF(J321="Approved",IF(E321&gt;'Settings'!$B$3,0,NETWORKDAYS(E321,MIN(F321,'Settings'!$B$3),'Holidays'!$A$2:$A$51)*G321*'Settings'!$B$4*VLOOKUP(B321,'Employees'!$A$2:$I$101,5,FALSE)),0)))</f>
        <v/>
      </c>
      <c r="O321" s="13">
        <f>IF($P321="","",IF($P321&lt;&gt;"OK",NA(),IF(J321="Approved",I321-N321,0)))</f>
        <v/>
      </c>
      <c r="P321" s="8">
        <f>IF(COUNTA(A321:B321,D321:G321,J321:M321)=0,"",IF('Settings'!$B$7&lt;&gt;"OK","CHECK SETTINGS",IF(OR(A321="",COUNTIFS($A$2:$A$1001,A321)&lt;&gt;1,COUNTIFS('Employees'!$A$2:$A$101,B321,'Employees'!$I$2:$I$101,"OK")&lt;&gt;1,COUNTIFS('Settings'!$H$11:$H$13,D321)&lt;&gt;1),"CHECK ID / TYPE",IF(OR(NOT(ISNUMBER(E321)),NOT(ISNUMBER(F321)),NOT(ISNUMBER(G321))),"CHECK DATES / FRACTION",IF(OR(E321&lt;MAX('Settings'!$B$2,VLOOKUP(B321,'Employees'!$A$2:$H$101,3,FALSE)),F321&gt;'Settings'!$B$5,F321&lt;E321,NOT(OR(G321=1,AND(G321=0.5,E321=F321))),NOT(OR(J321="Pending",J321="Approved",J321="Denied",J321="Canceled"))),"CHECK DATES / FRACTION / STATUS",IF(AND(OR(J321="Approved",J321="Denied"),OR(K321="",NOT(ISNUMBER(L321)))),"ADD DECISION RECORD",IF(AND(OR(J321="Approved",J321="Pending"),COUNTIFS($B$2:$B$1001,B321,$E$2:$E$1001,"&lt;="&amp;F321,$F$2:$F$1001,"&gt;="&amp;E321,$J$2:$J$1001,"&lt;&gt;Denied",$J$2:$J$1001,"&lt;&gt;Canceled")&gt;1),"OVERLAPPING ACTIVE REQUESTS",IF(NETWORKDAYS(E321,F321,'Holidays'!$A$2:$A$51)=0,"NO WORKDAYS","OK"))))))))</f>
        <v/>
      </c>
    </row>
    <row r="322">
      <c r="A322" s="11" t="n"/>
      <c r="B322" s="11" t="n"/>
      <c r="C322" s="8">
        <f>IF($P322="","",IF($P322&lt;&gt;"OK",NA(),VLOOKUP(B322,'Employees'!$A$2:$I$101,2,FALSE)))</f>
        <v/>
      </c>
      <c r="D322" s="2" t="n"/>
      <c r="E322" s="4" t="n"/>
      <c r="F322" s="4" t="n"/>
      <c r="G322" s="12" t="n"/>
      <c r="H322" s="13">
        <f>IF($P322="","",IF($P322&lt;&gt;"OK",NA(),NETWORKDAYS(E322,F322,'Holidays'!$A$2:$A$51)*G322))</f>
        <v/>
      </c>
      <c r="I322" s="13">
        <f>IF($P322="","",IF($P322&lt;&gt;"OK",NA(),H322*'Settings'!$B$4*VLOOKUP(B322,'Employees'!$A$2:$I$101,5,FALSE)))</f>
        <v/>
      </c>
      <c r="J322" s="2" t="n"/>
      <c r="K322" s="2" t="n"/>
      <c r="L322" s="4" t="n"/>
      <c r="M322" s="2" t="n"/>
      <c r="N322" s="13">
        <f>IF($P322="","",IF($P322&lt;&gt;"OK",NA(),IF(J322="Approved",IF(E322&gt;'Settings'!$B$3,0,NETWORKDAYS(E322,MIN(F322,'Settings'!$B$3),'Holidays'!$A$2:$A$51)*G322*'Settings'!$B$4*VLOOKUP(B322,'Employees'!$A$2:$I$101,5,FALSE)),0)))</f>
        <v/>
      </c>
      <c r="O322" s="13">
        <f>IF($P322="","",IF($P322&lt;&gt;"OK",NA(),IF(J322="Approved",I322-N322,0)))</f>
        <v/>
      </c>
      <c r="P322" s="8">
        <f>IF(COUNTA(A322:B322,D322:G322,J322:M322)=0,"",IF('Settings'!$B$7&lt;&gt;"OK","CHECK SETTINGS",IF(OR(A322="",COUNTIFS($A$2:$A$1001,A322)&lt;&gt;1,COUNTIFS('Employees'!$A$2:$A$101,B322,'Employees'!$I$2:$I$101,"OK")&lt;&gt;1,COUNTIFS('Settings'!$H$11:$H$13,D322)&lt;&gt;1),"CHECK ID / TYPE",IF(OR(NOT(ISNUMBER(E322)),NOT(ISNUMBER(F322)),NOT(ISNUMBER(G322))),"CHECK DATES / FRACTION",IF(OR(E322&lt;MAX('Settings'!$B$2,VLOOKUP(B322,'Employees'!$A$2:$H$101,3,FALSE)),F322&gt;'Settings'!$B$5,F322&lt;E322,NOT(OR(G322=1,AND(G322=0.5,E322=F322))),NOT(OR(J322="Pending",J322="Approved",J322="Denied",J322="Canceled"))),"CHECK DATES / FRACTION / STATUS",IF(AND(OR(J322="Approved",J322="Denied"),OR(K322="",NOT(ISNUMBER(L322)))),"ADD DECISION RECORD",IF(AND(OR(J322="Approved",J322="Pending"),COUNTIFS($B$2:$B$1001,B322,$E$2:$E$1001,"&lt;="&amp;F322,$F$2:$F$1001,"&gt;="&amp;E322,$J$2:$J$1001,"&lt;&gt;Denied",$J$2:$J$1001,"&lt;&gt;Canceled")&gt;1),"OVERLAPPING ACTIVE REQUESTS",IF(NETWORKDAYS(E322,F322,'Holidays'!$A$2:$A$51)=0,"NO WORKDAYS","OK"))))))))</f>
        <v/>
      </c>
    </row>
    <row r="323">
      <c r="A323" s="11" t="n"/>
      <c r="B323" s="11" t="n"/>
      <c r="C323" s="8">
        <f>IF($P323="","",IF($P323&lt;&gt;"OK",NA(),VLOOKUP(B323,'Employees'!$A$2:$I$101,2,FALSE)))</f>
        <v/>
      </c>
      <c r="D323" s="2" t="n"/>
      <c r="E323" s="4" t="n"/>
      <c r="F323" s="4" t="n"/>
      <c r="G323" s="12" t="n"/>
      <c r="H323" s="13">
        <f>IF($P323="","",IF($P323&lt;&gt;"OK",NA(),NETWORKDAYS(E323,F323,'Holidays'!$A$2:$A$51)*G323))</f>
        <v/>
      </c>
      <c r="I323" s="13">
        <f>IF($P323="","",IF($P323&lt;&gt;"OK",NA(),H323*'Settings'!$B$4*VLOOKUP(B323,'Employees'!$A$2:$I$101,5,FALSE)))</f>
        <v/>
      </c>
      <c r="J323" s="2" t="n"/>
      <c r="K323" s="2" t="n"/>
      <c r="L323" s="4" t="n"/>
      <c r="M323" s="2" t="n"/>
      <c r="N323" s="13">
        <f>IF($P323="","",IF($P323&lt;&gt;"OK",NA(),IF(J323="Approved",IF(E323&gt;'Settings'!$B$3,0,NETWORKDAYS(E323,MIN(F323,'Settings'!$B$3),'Holidays'!$A$2:$A$51)*G323*'Settings'!$B$4*VLOOKUP(B323,'Employees'!$A$2:$I$101,5,FALSE)),0)))</f>
        <v/>
      </c>
      <c r="O323" s="13">
        <f>IF($P323="","",IF($P323&lt;&gt;"OK",NA(),IF(J323="Approved",I323-N323,0)))</f>
        <v/>
      </c>
      <c r="P323" s="8">
        <f>IF(COUNTA(A323:B323,D323:G323,J323:M323)=0,"",IF('Settings'!$B$7&lt;&gt;"OK","CHECK SETTINGS",IF(OR(A323="",COUNTIFS($A$2:$A$1001,A323)&lt;&gt;1,COUNTIFS('Employees'!$A$2:$A$101,B323,'Employees'!$I$2:$I$101,"OK")&lt;&gt;1,COUNTIFS('Settings'!$H$11:$H$13,D323)&lt;&gt;1),"CHECK ID / TYPE",IF(OR(NOT(ISNUMBER(E323)),NOT(ISNUMBER(F323)),NOT(ISNUMBER(G323))),"CHECK DATES / FRACTION",IF(OR(E323&lt;MAX('Settings'!$B$2,VLOOKUP(B323,'Employees'!$A$2:$H$101,3,FALSE)),F323&gt;'Settings'!$B$5,F323&lt;E323,NOT(OR(G323=1,AND(G323=0.5,E323=F323))),NOT(OR(J323="Pending",J323="Approved",J323="Denied",J323="Canceled"))),"CHECK DATES / FRACTION / STATUS",IF(AND(OR(J323="Approved",J323="Denied"),OR(K323="",NOT(ISNUMBER(L323)))),"ADD DECISION RECORD",IF(AND(OR(J323="Approved",J323="Pending"),COUNTIFS($B$2:$B$1001,B323,$E$2:$E$1001,"&lt;="&amp;F323,$F$2:$F$1001,"&gt;="&amp;E323,$J$2:$J$1001,"&lt;&gt;Denied",$J$2:$J$1001,"&lt;&gt;Canceled")&gt;1),"OVERLAPPING ACTIVE REQUESTS",IF(NETWORKDAYS(E323,F323,'Holidays'!$A$2:$A$51)=0,"NO WORKDAYS","OK"))))))))</f>
        <v/>
      </c>
    </row>
    <row r="324">
      <c r="A324" s="11" t="n"/>
      <c r="B324" s="11" t="n"/>
      <c r="C324" s="8">
        <f>IF($P324="","",IF($P324&lt;&gt;"OK",NA(),VLOOKUP(B324,'Employees'!$A$2:$I$101,2,FALSE)))</f>
        <v/>
      </c>
      <c r="D324" s="2" t="n"/>
      <c r="E324" s="4" t="n"/>
      <c r="F324" s="4" t="n"/>
      <c r="G324" s="12" t="n"/>
      <c r="H324" s="13">
        <f>IF($P324="","",IF($P324&lt;&gt;"OK",NA(),NETWORKDAYS(E324,F324,'Holidays'!$A$2:$A$51)*G324))</f>
        <v/>
      </c>
      <c r="I324" s="13">
        <f>IF($P324="","",IF($P324&lt;&gt;"OK",NA(),H324*'Settings'!$B$4*VLOOKUP(B324,'Employees'!$A$2:$I$101,5,FALSE)))</f>
        <v/>
      </c>
      <c r="J324" s="2" t="n"/>
      <c r="K324" s="2" t="n"/>
      <c r="L324" s="4" t="n"/>
      <c r="M324" s="2" t="n"/>
      <c r="N324" s="13">
        <f>IF($P324="","",IF($P324&lt;&gt;"OK",NA(),IF(J324="Approved",IF(E324&gt;'Settings'!$B$3,0,NETWORKDAYS(E324,MIN(F324,'Settings'!$B$3),'Holidays'!$A$2:$A$51)*G324*'Settings'!$B$4*VLOOKUP(B324,'Employees'!$A$2:$I$101,5,FALSE)),0)))</f>
        <v/>
      </c>
      <c r="O324" s="13">
        <f>IF($P324="","",IF($P324&lt;&gt;"OK",NA(),IF(J324="Approved",I324-N324,0)))</f>
        <v/>
      </c>
      <c r="P324" s="8">
        <f>IF(COUNTA(A324:B324,D324:G324,J324:M324)=0,"",IF('Settings'!$B$7&lt;&gt;"OK","CHECK SETTINGS",IF(OR(A324="",COUNTIFS($A$2:$A$1001,A324)&lt;&gt;1,COUNTIFS('Employees'!$A$2:$A$101,B324,'Employees'!$I$2:$I$101,"OK")&lt;&gt;1,COUNTIFS('Settings'!$H$11:$H$13,D324)&lt;&gt;1),"CHECK ID / TYPE",IF(OR(NOT(ISNUMBER(E324)),NOT(ISNUMBER(F324)),NOT(ISNUMBER(G324))),"CHECK DATES / FRACTION",IF(OR(E324&lt;MAX('Settings'!$B$2,VLOOKUP(B324,'Employees'!$A$2:$H$101,3,FALSE)),F324&gt;'Settings'!$B$5,F324&lt;E324,NOT(OR(G324=1,AND(G324=0.5,E324=F324))),NOT(OR(J324="Pending",J324="Approved",J324="Denied",J324="Canceled"))),"CHECK DATES / FRACTION / STATUS",IF(AND(OR(J324="Approved",J324="Denied"),OR(K324="",NOT(ISNUMBER(L324)))),"ADD DECISION RECORD",IF(AND(OR(J324="Approved",J324="Pending"),COUNTIFS($B$2:$B$1001,B324,$E$2:$E$1001,"&lt;="&amp;F324,$F$2:$F$1001,"&gt;="&amp;E324,$J$2:$J$1001,"&lt;&gt;Denied",$J$2:$J$1001,"&lt;&gt;Canceled")&gt;1),"OVERLAPPING ACTIVE REQUESTS",IF(NETWORKDAYS(E324,F324,'Holidays'!$A$2:$A$51)=0,"NO WORKDAYS","OK"))))))))</f>
        <v/>
      </c>
    </row>
    <row r="325">
      <c r="A325" s="11" t="n"/>
      <c r="B325" s="11" t="n"/>
      <c r="C325" s="8">
        <f>IF($P325="","",IF($P325&lt;&gt;"OK",NA(),VLOOKUP(B325,'Employees'!$A$2:$I$101,2,FALSE)))</f>
        <v/>
      </c>
      <c r="D325" s="2" t="n"/>
      <c r="E325" s="4" t="n"/>
      <c r="F325" s="4" t="n"/>
      <c r="G325" s="12" t="n"/>
      <c r="H325" s="13">
        <f>IF($P325="","",IF($P325&lt;&gt;"OK",NA(),NETWORKDAYS(E325,F325,'Holidays'!$A$2:$A$51)*G325))</f>
        <v/>
      </c>
      <c r="I325" s="13">
        <f>IF($P325="","",IF($P325&lt;&gt;"OK",NA(),H325*'Settings'!$B$4*VLOOKUP(B325,'Employees'!$A$2:$I$101,5,FALSE)))</f>
        <v/>
      </c>
      <c r="J325" s="2" t="n"/>
      <c r="K325" s="2" t="n"/>
      <c r="L325" s="4" t="n"/>
      <c r="M325" s="2" t="n"/>
      <c r="N325" s="13">
        <f>IF($P325="","",IF($P325&lt;&gt;"OK",NA(),IF(J325="Approved",IF(E325&gt;'Settings'!$B$3,0,NETWORKDAYS(E325,MIN(F325,'Settings'!$B$3),'Holidays'!$A$2:$A$51)*G325*'Settings'!$B$4*VLOOKUP(B325,'Employees'!$A$2:$I$101,5,FALSE)),0)))</f>
        <v/>
      </c>
      <c r="O325" s="13">
        <f>IF($P325="","",IF($P325&lt;&gt;"OK",NA(),IF(J325="Approved",I325-N325,0)))</f>
        <v/>
      </c>
      <c r="P325" s="8">
        <f>IF(COUNTA(A325:B325,D325:G325,J325:M325)=0,"",IF('Settings'!$B$7&lt;&gt;"OK","CHECK SETTINGS",IF(OR(A325="",COUNTIFS($A$2:$A$1001,A325)&lt;&gt;1,COUNTIFS('Employees'!$A$2:$A$101,B325,'Employees'!$I$2:$I$101,"OK")&lt;&gt;1,COUNTIFS('Settings'!$H$11:$H$13,D325)&lt;&gt;1),"CHECK ID / TYPE",IF(OR(NOT(ISNUMBER(E325)),NOT(ISNUMBER(F325)),NOT(ISNUMBER(G325))),"CHECK DATES / FRACTION",IF(OR(E325&lt;MAX('Settings'!$B$2,VLOOKUP(B325,'Employees'!$A$2:$H$101,3,FALSE)),F325&gt;'Settings'!$B$5,F325&lt;E325,NOT(OR(G325=1,AND(G325=0.5,E325=F325))),NOT(OR(J325="Pending",J325="Approved",J325="Denied",J325="Canceled"))),"CHECK DATES / FRACTION / STATUS",IF(AND(OR(J325="Approved",J325="Denied"),OR(K325="",NOT(ISNUMBER(L325)))),"ADD DECISION RECORD",IF(AND(OR(J325="Approved",J325="Pending"),COUNTIFS($B$2:$B$1001,B325,$E$2:$E$1001,"&lt;="&amp;F325,$F$2:$F$1001,"&gt;="&amp;E325,$J$2:$J$1001,"&lt;&gt;Denied",$J$2:$J$1001,"&lt;&gt;Canceled")&gt;1),"OVERLAPPING ACTIVE REQUESTS",IF(NETWORKDAYS(E325,F325,'Holidays'!$A$2:$A$51)=0,"NO WORKDAYS","OK"))))))))</f>
        <v/>
      </c>
    </row>
    <row r="326">
      <c r="A326" s="11" t="n"/>
      <c r="B326" s="11" t="n"/>
      <c r="C326" s="8">
        <f>IF($P326="","",IF($P326&lt;&gt;"OK",NA(),VLOOKUP(B326,'Employees'!$A$2:$I$101,2,FALSE)))</f>
        <v/>
      </c>
      <c r="D326" s="2" t="n"/>
      <c r="E326" s="4" t="n"/>
      <c r="F326" s="4" t="n"/>
      <c r="G326" s="12" t="n"/>
      <c r="H326" s="13">
        <f>IF($P326="","",IF($P326&lt;&gt;"OK",NA(),NETWORKDAYS(E326,F326,'Holidays'!$A$2:$A$51)*G326))</f>
        <v/>
      </c>
      <c r="I326" s="13">
        <f>IF($P326="","",IF($P326&lt;&gt;"OK",NA(),H326*'Settings'!$B$4*VLOOKUP(B326,'Employees'!$A$2:$I$101,5,FALSE)))</f>
        <v/>
      </c>
      <c r="J326" s="2" t="n"/>
      <c r="K326" s="2" t="n"/>
      <c r="L326" s="4" t="n"/>
      <c r="M326" s="2" t="n"/>
      <c r="N326" s="13">
        <f>IF($P326="","",IF($P326&lt;&gt;"OK",NA(),IF(J326="Approved",IF(E326&gt;'Settings'!$B$3,0,NETWORKDAYS(E326,MIN(F326,'Settings'!$B$3),'Holidays'!$A$2:$A$51)*G326*'Settings'!$B$4*VLOOKUP(B326,'Employees'!$A$2:$I$101,5,FALSE)),0)))</f>
        <v/>
      </c>
      <c r="O326" s="13">
        <f>IF($P326="","",IF($P326&lt;&gt;"OK",NA(),IF(J326="Approved",I326-N326,0)))</f>
        <v/>
      </c>
      <c r="P326" s="8">
        <f>IF(COUNTA(A326:B326,D326:G326,J326:M326)=0,"",IF('Settings'!$B$7&lt;&gt;"OK","CHECK SETTINGS",IF(OR(A326="",COUNTIFS($A$2:$A$1001,A326)&lt;&gt;1,COUNTIFS('Employees'!$A$2:$A$101,B326,'Employees'!$I$2:$I$101,"OK")&lt;&gt;1,COUNTIFS('Settings'!$H$11:$H$13,D326)&lt;&gt;1),"CHECK ID / TYPE",IF(OR(NOT(ISNUMBER(E326)),NOT(ISNUMBER(F326)),NOT(ISNUMBER(G326))),"CHECK DATES / FRACTION",IF(OR(E326&lt;MAX('Settings'!$B$2,VLOOKUP(B326,'Employees'!$A$2:$H$101,3,FALSE)),F326&gt;'Settings'!$B$5,F326&lt;E326,NOT(OR(G326=1,AND(G326=0.5,E326=F326))),NOT(OR(J326="Pending",J326="Approved",J326="Denied",J326="Canceled"))),"CHECK DATES / FRACTION / STATUS",IF(AND(OR(J326="Approved",J326="Denied"),OR(K326="",NOT(ISNUMBER(L326)))),"ADD DECISION RECORD",IF(AND(OR(J326="Approved",J326="Pending"),COUNTIFS($B$2:$B$1001,B326,$E$2:$E$1001,"&lt;="&amp;F326,$F$2:$F$1001,"&gt;="&amp;E326,$J$2:$J$1001,"&lt;&gt;Denied",$J$2:$J$1001,"&lt;&gt;Canceled")&gt;1),"OVERLAPPING ACTIVE REQUESTS",IF(NETWORKDAYS(E326,F326,'Holidays'!$A$2:$A$51)=0,"NO WORKDAYS","OK"))))))))</f>
        <v/>
      </c>
    </row>
    <row r="327">
      <c r="A327" s="11" t="n"/>
      <c r="B327" s="11" t="n"/>
      <c r="C327" s="8">
        <f>IF($P327="","",IF($P327&lt;&gt;"OK",NA(),VLOOKUP(B327,'Employees'!$A$2:$I$101,2,FALSE)))</f>
        <v/>
      </c>
      <c r="D327" s="2" t="n"/>
      <c r="E327" s="4" t="n"/>
      <c r="F327" s="4" t="n"/>
      <c r="G327" s="12" t="n"/>
      <c r="H327" s="13">
        <f>IF($P327="","",IF($P327&lt;&gt;"OK",NA(),NETWORKDAYS(E327,F327,'Holidays'!$A$2:$A$51)*G327))</f>
        <v/>
      </c>
      <c r="I327" s="13">
        <f>IF($P327="","",IF($P327&lt;&gt;"OK",NA(),H327*'Settings'!$B$4*VLOOKUP(B327,'Employees'!$A$2:$I$101,5,FALSE)))</f>
        <v/>
      </c>
      <c r="J327" s="2" t="n"/>
      <c r="K327" s="2" t="n"/>
      <c r="L327" s="4" t="n"/>
      <c r="M327" s="2" t="n"/>
      <c r="N327" s="13">
        <f>IF($P327="","",IF($P327&lt;&gt;"OK",NA(),IF(J327="Approved",IF(E327&gt;'Settings'!$B$3,0,NETWORKDAYS(E327,MIN(F327,'Settings'!$B$3),'Holidays'!$A$2:$A$51)*G327*'Settings'!$B$4*VLOOKUP(B327,'Employees'!$A$2:$I$101,5,FALSE)),0)))</f>
        <v/>
      </c>
      <c r="O327" s="13">
        <f>IF($P327="","",IF($P327&lt;&gt;"OK",NA(),IF(J327="Approved",I327-N327,0)))</f>
        <v/>
      </c>
      <c r="P327" s="8">
        <f>IF(COUNTA(A327:B327,D327:G327,J327:M327)=0,"",IF('Settings'!$B$7&lt;&gt;"OK","CHECK SETTINGS",IF(OR(A327="",COUNTIFS($A$2:$A$1001,A327)&lt;&gt;1,COUNTIFS('Employees'!$A$2:$A$101,B327,'Employees'!$I$2:$I$101,"OK")&lt;&gt;1,COUNTIFS('Settings'!$H$11:$H$13,D327)&lt;&gt;1),"CHECK ID / TYPE",IF(OR(NOT(ISNUMBER(E327)),NOT(ISNUMBER(F327)),NOT(ISNUMBER(G327))),"CHECK DATES / FRACTION",IF(OR(E327&lt;MAX('Settings'!$B$2,VLOOKUP(B327,'Employees'!$A$2:$H$101,3,FALSE)),F327&gt;'Settings'!$B$5,F327&lt;E327,NOT(OR(G327=1,AND(G327=0.5,E327=F327))),NOT(OR(J327="Pending",J327="Approved",J327="Denied",J327="Canceled"))),"CHECK DATES / FRACTION / STATUS",IF(AND(OR(J327="Approved",J327="Denied"),OR(K327="",NOT(ISNUMBER(L327)))),"ADD DECISION RECORD",IF(AND(OR(J327="Approved",J327="Pending"),COUNTIFS($B$2:$B$1001,B327,$E$2:$E$1001,"&lt;="&amp;F327,$F$2:$F$1001,"&gt;="&amp;E327,$J$2:$J$1001,"&lt;&gt;Denied",$J$2:$J$1001,"&lt;&gt;Canceled")&gt;1),"OVERLAPPING ACTIVE REQUESTS",IF(NETWORKDAYS(E327,F327,'Holidays'!$A$2:$A$51)=0,"NO WORKDAYS","OK"))))))))</f>
        <v/>
      </c>
    </row>
    <row r="328">
      <c r="A328" s="11" t="n"/>
      <c r="B328" s="11" t="n"/>
      <c r="C328" s="8">
        <f>IF($P328="","",IF($P328&lt;&gt;"OK",NA(),VLOOKUP(B328,'Employees'!$A$2:$I$101,2,FALSE)))</f>
        <v/>
      </c>
      <c r="D328" s="2" t="n"/>
      <c r="E328" s="4" t="n"/>
      <c r="F328" s="4" t="n"/>
      <c r="G328" s="12" t="n"/>
      <c r="H328" s="13">
        <f>IF($P328="","",IF($P328&lt;&gt;"OK",NA(),NETWORKDAYS(E328,F328,'Holidays'!$A$2:$A$51)*G328))</f>
        <v/>
      </c>
      <c r="I328" s="13">
        <f>IF($P328="","",IF($P328&lt;&gt;"OK",NA(),H328*'Settings'!$B$4*VLOOKUP(B328,'Employees'!$A$2:$I$101,5,FALSE)))</f>
        <v/>
      </c>
      <c r="J328" s="2" t="n"/>
      <c r="K328" s="2" t="n"/>
      <c r="L328" s="4" t="n"/>
      <c r="M328" s="2" t="n"/>
      <c r="N328" s="13">
        <f>IF($P328="","",IF($P328&lt;&gt;"OK",NA(),IF(J328="Approved",IF(E328&gt;'Settings'!$B$3,0,NETWORKDAYS(E328,MIN(F328,'Settings'!$B$3),'Holidays'!$A$2:$A$51)*G328*'Settings'!$B$4*VLOOKUP(B328,'Employees'!$A$2:$I$101,5,FALSE)),0)))</f>
        <v/>
      </c>
      <c r="O328" s="13">
        <f>IF($P328="","",IF($P328&lt;&gt;"OK",NA(),IF(J328="Approved",I328-N328,0)))</f>
        <v/>
      </c>
      <c r="P328" s="8">
        <f>IF(COUNTA(A328:B328,D328:G328,J328:M328)=0,"",IF('Settings'!$B$7&lt;&gt;"OK","CHECK SETTINGS",IF(OR(A328="",COUNTIFS($A$2:$A$1001,A328)&lt;&gt;1,COUNTIFS('Employees'!$A$2:$A$101,B328,'Employees'!$I$2:$I$101,"OK")&lt;&gt;1,COUNTIFS('Settings'!$H$11:$H$13,D328)&lt;&gt;1),"CHECK ID / TYPE",IF(OR(NOT(ISNUMBER(E328)),NOT(ISNUMBER(F328)),NOT(ISNUMBER(G328))),"CHECK DATES / FRACTION",IF(OR(E328&lt;MAX('Settings'!$B$2,VLOOKUP(B328,'Employees'!$A$2:$H$101,3,FALSE)),F328&gt;'Settings'!$B$5,F328&lt;E328,NOT(OR(G328=1,AND(G328=0.5,E328=F328))),NOT(OR(J328="Pending",J328="Approved",J328="Denied",J328="Canceled"))),"CHECK DATES / FRACTION / STATUS",IF(AND(OR(J328="Approved",J328="Denied"),OR(K328="",NOT(ISNUMBER(L328)))),"ADD DECISION RECORD",IF(AND(OR(J328="Approved",J328="Pending"),COUNTIFS($B$2:$B$1001,B328,$E$2:$E$1001,"&lt;="&amp;F328,$F$2:$F$1001,"&gt;="&amp;E328,$J$2:$J$1001,"&lt;&gt;Denied",$J$2:$J$1001,"&lt;&gt;Canceled")&gt;1),"OVERLAPPING ACTIVE REQUESTS",IF(NETWORKDAYS(E328,F328,'Holidays'!$A$2:$A$51)=0,"NO WORKDAYS","OK"))))))))</f>
        <v/>
      </c>
    </row>
    <row r="329">
      <c r="A329" s="11" t="n"/>
      <c r="B329" s="11" t="n"/>
      <c r="C329" s="8">
        <f>IF($P329="","",IF($P329&lt;&gt;"OK",NA(),VLOOKUP(B329,'Employees'!$A$2:$I$101,2,FALSE)))</f>
        <v/>
      </c>
      <c r="D329" s="2" t="n"/>
      <c r="E329" s="4" t="n"/>
      <c r="F329" s="4" t="n"/>
      <c r="G329" s="12" t="n"/>
      <c r="H329" s="13">
        <f>IF($P329="","",IF($P329&lt;&gt;"OK",NA(),NETWORKDAYS(E329,F329,'Holidays'!$A$2:$A$51)*G329))</f>
        <v/>
      </c>
      <c r="I329" s="13">
        <f>IF($P329="","",IF($P329&lt;&gt;"OK",NA(),H329*'Settings'!$B$4*VLOOKUP(B329,'Employees'!$A$2:$I$101,5,FALSE)))</f>
        <v/>
      </c>
      <c r="J329" s="2" t="n"/>
      <c r="K329" s="2" t="n"/>
      <c r="L329" s="4" t="n"/>
      <c r="M329" s="2" t="n"/>
      <c r="N329" s="13">
        <f>IF($P329="","",IF($P329&lt;&gt;"OK",NA(),IF(J329="Approved",IF(E329&gt;'Settings'!$B$3,0,NETWORKDAYS(E329,MIN(F329,'Settings'!$B$3),'Holidays'!$A$2:$A$51)*G329*'Settings'!$B$4*VLOOKUP(B329,'Employees'!$A$2:$I$101,5,FALSE)),0)))</f>
        <v/>
      </c>
      <c r="O329" s="13">
        <f>IF($P329="","",IF($P329&lt;&gt;"OK",NA(),IF(J329="Approved",I329-N329,0)))</f>
        <v/>
      </c>
      <c r="P329" s="8">
        <f>IF(COUNTA(A329:B329,D329:G329,J329:M329)=0,"",IF('Settings'!$B$7&lt;&gt;"OK","CHECK SETTINGS",IF(OR(A329="",COUNTIFS($A$2:$A$1001,A329)&lt;&gt;1,COUNTIFS('Employees'!$A$2:$A$101,B329,'Employees'!$I$2:$I$101,"OK")&lt;&gt;1,COUNTIFS('Settings'!$H$11:$H$13,D329)&lt;&gt;1),"CHECK ID / TYPE",IF(OR(NOT(ISNUMBER(E329)),NOT(ISNUMBER(F329)),NOT(ISNUMBER(G329))),"CHECK DATES / FRACTION",IF(OR(E329&lt;MAX('Settings'!$B$2,VLOOKUP(B329,'Employees'!$A$2:$H$101,3,FALSE)),F329&gt;'Settings'!$B$5,F329&lt;E329,NOT(OR(G329=1,AND(G329=0.5,E329=F329))),NOT(OR(J329="Pending",J329="Approved",J329="Denied",J329="Canceled"))),"CHECK DATES / FRACTION / STATUS",IF(AND(OR(J329="Approved",J329="Denied"),OR(K329="",NOT(ISNUMBER(L329)))),"ADD DECISION RECORD",IF(AND(OR(J329="Approved",J329="Pending"),COUNTIFS($B$2:$B$1001,B329,$E$2:$E$1001,"&lt;="&amp;F329,$F$2:$F$1001,"&gt;="&amp;E329,$J$2:$J$1001,"&lt;&gt;Denied",$J$2:$J$1001,"&lt;&gt;Canceled")&gt;1),"OVERLAPPING ACTIVE REQUESTS",IF(NETWORKDAYS(E329,F329,'Holidays'!$A$2:$A$51)=0,"NO WORKDAYS","OK"))))))))</f>
        <v/>
      </c>
    </row>
    <row r="330">
      <c r="A330" s="11" t="n"/>
      <c r="B330" s="11" t="n"/>
      <c r="C330" s="8">
        <f>IF($P330="","",IF($P330&lt;&gt;"OK",NA(),VLOOKUP(B330,'Employees'!$A$2:$I$101,2,FALSE)))</f>
        <v/>
      </c>
      <c r="D330" s="2" t="n"/>
      <c r="E330" s="4" t="n"/>
      <c r="F330" s="4" t="n"/>
      <c r="G330" s="12" t="n"/>
      <c r="H330" s="13">
        <f>IF($P330="","",IF($P330&lt;&gt;"OK",NA(),NETWORKDAYS(E330,F330,'Holidays'!$A$2:$A$51)*G330))</f>
        <v/>
      </c>
      <c r="I330" s="13">
        <f>IF($P330="","",IF($P330&lt;&gt;"OK",NA(),H330*'Settings'!$B$4*VLOOKUP(B330,'Employees'!$A$2:$I$101,5,FALSE)))</f>
        <v/>
      </c>
      <c r="J330" s="2" t="n"/>
      <c r="K330" s="2" t="n"/>
      <c r="L330" s="4" t="n"/>
      <c r="M330" s="2" t="n"/>
      <c r="N330" s="13">
        <f>IF($P330="","",IF($P330&lt;&gt;"OK",NA(),IF(J330="Approved",IF(E330&gt;'Settings'!$B$3,0,NETWORKDAYS(E330,MIN(F330,'Settings'!$B$3),'Holidays'!$A$2:$A$51)*G330*'Settings'!$B$4*VLOOKUP(B330,'Employees'!$A$2:$I$101,5,FALSE)),0)))</f>
        <v/>
      </c>
      <c r="O330" s="13">
        <f>IF($P330="","",IF($P330&lt;&gt;"OK",NA(),IF(J330="Approved",I330-N330,0)))</f>
        <v/>
      </c>
      <c r="P330" s="8">
        <f>IF(COUNTA(A330:B330,D330:G330,J330:M330)=0,"",IF('Settings'!$B$7&lt;&gt;"OK","CHECK SETTINGS",IF(OR(A330="",COUNTIFS($A$2:$A$1001,A330)&lt;&gt;1,COUNTIFS('Employees'!$A$2:$A$101,B330,'Employees'!$I$2:$I$101,"OK")&lt;&gt;1,COUNTIFS('Settings'!$H$11:$H$13,D330)&lt;&gt;1),"CHECK ID / TYPE",IF(OR(NOT(ISNUMBER(E330)),NOT(ISNUMBER(F330)),NOT(ISNUMBER(G330))),"CHECK DATES / FRACTION",IF(OR(E330&lt;MAX('Settings'!$B$2,VLOOKUP(B330,'Employees'!$A$2:$H$101,3,FALSE)),F330&gt;'Settings'!$B$5,F330&lt;E330,NOT(OR(G330=1,AND(G330=0.5,E330=F330))),NOT(OR(J330="Pending",J330="Approved",J330="Denied",J330="Canceled"))),"CHECK DATES / FRACTION / STATUS",IF(AND(OR(J330="Approved",J330="Denied"),OR(K330="",NOT(ISNUMBER(L330)))),"ADD DECISION RECORD",IF(AND(OR(J330="Approved",J330="Pending"),COUNTIFS($B$2:$B$1001,B330,$E$2:$E$1001,"&lt;="&amp;F330,$F$2:$F$1001,"&gt;="&amp;E330,$J$2:$J$1001,"&lt;&gt;Denied",$J$2:$J$1001,"&lt;&gt;Canceled")&gt;1),"OVERLAPPING ACTIVE REQUESTS",IF(NETWORKDAYS(E330,F330,'Holidays'!$A$2:$A$51)=0,"NO WORKDAYS","OK"))))))))</f>
        <v/>
      </c>
    </row>
    <row r="331">
      <c r="A331" s="11" t="n"/>
      <c r="B331" s="11" t="n"/>
      <c r="C331" s="8">
        <f>IF($P331="","",IF($P331&lt;&gt;"OK",NA(),VLOOKUP(B331,'Employees'!$A$2:$I$101,2,FALSE)))</f>
        <v/>
      </c>
      <c r="D331" s="2" t="n"/>
      <c r="E331" s="4" t="n"/>
      <c r="F331" s="4" t="n"/>
      <c r="G331" s="12" t="n"/>
      <c r="H331" s="13">
        <f>IF($P331="","",IF($P331&lt;&gt;"OK",NA(),NETWORKDAYS(E331,F331,'Holidays'!$A$2:$A$51)*G331))</f>
        <v/>
      </c>
      <c r="I331" s="13">
        <f>IF($P331="","",IF($P331&lt;&gt;"OK",NA(),H331*'Settings'!$B$4*VLOOKUP(B331,'Employees'!$A$2:$I$101,5,FALSE)))</f>
        <v/>
      </c>
      <c r="J331" s="2" t="n"/>
      <c r="K331" s="2" t="n"/>
      <c r="L331" s="4" t="n"/>
      <c r="M331" s="2" t="n"/>
      <c r="N331" s="13">
        <f>IF($P331="","",IF($P331&lt;&gt;"OK",NA(),IF(J331="Approved",IF(E331&gt;'Settings'!$B$3,0,NETWORKDAYS(E331,MIN(F331,'Settings'!$B$3),'Holidays'!$A$2:$A$51)*G331*'Settings'!$B$4*VLOOKUP(B331,'Employees'!$A$2:$I$101,5,FALSE)),0)))</f>
        <v/>
      </c>
      <c r="O331" s="13">
        <f>IF($P331="","",IF($P331&lt;&gt;"OK",NA(),IF(J331="Approved",I331-N331,0)))</f>
        <v/>
      </c>
      <c r="P331" s="8">
        <f>IF(COUNTA(A331:B331,D331:G331,J331:M331)=0,"",IF('Settings'!$B$7&lt;&gt;"OK","CHECK SETTINGS",IF(OR(A331="",COUNTIFS($A$2:$A$1001,A331)&lt;&gt;1,COUNTIFS('Employees'!$A$2:$A$101,B331,'Employees'!$I$2:$I$101,"OK")&lt;&gt;1,COUNTIFS('Settings'!$H$11:$H$13,D331)&lt;&gt;1),"CHECK ID / TYPE",IF(OR(NOT(ISNUMBER(E331)),NOT(ISNUMBER(F331)),NOT(ISNUMBER(G331))),"CHECK DATES / FRACTION",IF(OR(E331&lt;MAX('Settings'!$B$2,VLOOKUP(B331,'Employees'!$A$2:$H$101,3,FALSE)),F331&gt;'Settings'!$B$5,F331&lt;E331,NOT(OR(G331=1,AND(G331=0.5,E331=F331))),NOT(OR(J331="Pending",J331="Approved",J331="Denied",J331="Canceled"))),"CHECK DATES / FRACTION / STATUS",IF(AND(OR(J331="Approved",J331="Denied"),OR(K331="",NOT(ISNUMBER(L331)))),"ADD DECISION RECORD",IF(AND(OR(J331="Approved",J331="Pending"),COUNTIFS($B$2:$B$1001,B331,$E$2:$E$1001,"&lt;="&amp;F331,$F$2:$F$1001,"&gt;="&amp;E331,$J$2:$J$1001,"&lt;&gt;Denied",$J$2:$J$1001,"&lt;&gt;Canceled")&gt;1),"OVERLAPPING ACTIVE REQUESTS",IF(NETWORKDAYS(E331,F331,'Holidays'!$A$2:$A$51)=0,"NO WORKDAYS","OK"))))))))</f>
        <v/>
      </c>
    </row>
    <row r="332">
      <c r="A332" s="11" t="n"/>
      <c r="B332" s="11" t="n"/>
      <c r="C332" s="8">
        <f>IF($P332="","",IF($P332&lt;&gt;"OK",NA(),VLOOKUP(B332,'Employees'!$A$2:$I$101,2,FALSE)))</f>
        <v/>
      </c>
      <c r="D332" s="2" t="n"/>
      <c r="E332" s="4" t="n"/>
      <c r="F332" s="4" t="n"/>
      <c r="G332" s="12" t="n"/>
      <c r="H332" s="13">
        <f>IF($P332="","",IF($P332&lt;&gt;"OK",NA(),NETWORKDAYS(E332,F332,'Holidays'!$A$2:$A$51)*G332))</f>
        <v/>
      </c>
      <c r="I332" s="13">
        <f>IF($P332="","",IF($P332&lt;&gt;"OK",NA(),H332*'Settings'!$B$4*VLOOKUP(B332,'Employees'!$A$2:$I$101,5,FALSE)))</f>
        <v/>
      </c>
      <c r="J332" s="2" t="n"/>
      <c r="K332" s="2" t="n"/>
      <c r="L332" s="4" t="n"/>
      <c r="M332" s="2" t="n"/>
      <c r="N332" s="13">
        <f>IF($P332="","",IF($P332&lt;&gt;"OK",NA(),IF(J332="Approved",IF(E332&gt;'Settings'!$B$3,0,NETWORKDAYS(E332,MIN(F332,'Settings'!$B$3),'Holidays'!$A$2:$A$51)*G332*'Settings'!$B$4*VLOOKUP(B332,'Employees'!$A$2:$I$101,5,FALSE)),0)))</f>
        <v/>
      </c>
      <c r="O332" s="13">
        <f>IF($P332="","",IF($P332&lt;&gt;"OK",NA(),IF(J332="Approved",I332-N332,0)))</f>
        <v/>
      </c>
      <c r="P332" s="8">
        <f>IF(COUNTA(A332:B332,D332:G332,J332:M332)=0,"",IF('Settings'!$B$7&lt;&gt;"OK","CHECK SETTINGS",IF(OR(A332="",COUNTIFS($A$2:$A$1001,A332)&lt;&gt;1,COUNTIFS('Employees'!$A$2:$A$101,B332,'Employees'!$I$2:$I$101,"OK")&lt;&gt;1,COUNTIFS('Settings'!$H$11:$H$13,D332)&lt;&gt;1),"CHECK ID / TYPE",IF(OR(NOT(ISNUMBER(E332)),NOT(ISNUMBER(F332)),NOT(ISNUMBER(G332))),"CHECK DATES / FRACTION",IF(OR(E332&lt;MAX('Settings'!$B$2,VLOOKUP(B332,'Employees'!$A$2:$H$101,3,FALSE)),F332&gt;'Settings'!$B$5,F332&lt;E332,NOT(OR(G332=1,AND(G332=0.5,E332=F332))),NOT(OR(J332="Pending",J332="Approved",J332="Denied",J332="Canceled"))),"CHECK DATES / FRACTION / STATUS",IF(AND(OR(J332="Approved",J332="Denied"),OR(K332="",NOT(ISNUMBER(L332)))),"ADD DECISION RECORD",IF(AND(OR(J332="Approved",J332="Pending"),COUNTIFS($B$2:$B$1001,B332,$E$2:$E$1001,"&lt;="&amp;F332,$F$2:$F$1001,"&gt;="&amp;E332,$J$2:$J$1001,"&lt;&gt;Denied",$J$2:$J$1001,"&lt;&gt;Canceled")&gt;1),"OVERLAPPING ACTIVE REQUESTS",IF(NETWORKDAYS(E332,F332,'Holidays'!$A$2:$A$51)=0,"NO WORKDAYS","OK"))))))))</f>
        <v/>
      </c>
    </row>
    <row r="333">
      <c r="A333" s="11" t="n"/>
      <c r="B333" s="11" t="n"/>
      <c r="C333" s="8">
        <f>IF($P333="","",IF($P333&lt;&gt;"OK",NA(),VLOOKUP(B333,'Employees'!$A$2:$I$101,2,FALSE)))</f>
        <v/>
      </c>
      <c r="D333" s="2" t="n"/>
      <c r="E333" s="4" t="n"/>
      <c r="F333" s="4" t="n"/>
      <c r="G333" s="12" t="n"/>
      <c r="H333" s="13">
        <f>IF($P333="","",IF($P333&lt;&gt;"OK",NA(),NETWORKDAYS(E333,F333,'Holidays'!$A$2:$A$51)*G333))</f>
        <v/>
      </c>
      <c r="I333" s="13">
        <f>IF($P333="","",IF($P333&lt;&gt;"OK",NA(),H333*'Settings'!$B$4*VLOOKUP(B333,'Employees'!$A$2:$I$101,5,FALSE)))</f>
        <v/>
      </c>
      <c r="J333" s="2" t="n"/>
      <c r="K333" s="2" t="n"/>
      <c r="L333" s="4" t="n"/>
      <c r="M333" s="2" t="n"/>
      <c r="N333" s="13">
        <f>IF($P333="","",IF($P333&lt;&gt;"OK",NA(),IF(J333="Approved",IF(E333&gt;'Settings'!$B$3,0,NETWORKDAYS(E333,MIN(F333,'Settings'!$B$3),'Holidays'!$A$2:$A$51)*G333*'Settings'!$B$4*VLOOKUP(B333,'Employees'!$A$2:$I$101,5,FALSE)),0)))</f>
        <v/>
      </c>
      <c r="O333" s="13">
        <f>IF($P333="","",IF($P333&lt;&gt;"OK",NA(),IF(J333="Approved",I333-N333,0)))</f>
        <v/>
      </c>
      <c r="P333" s="8">
        <f>IF(COUNTA(A333:B333,D333:G333,J333:M333)=0,"",IF('Settings'!$B$7&lt;&gt;"OK","CHECK SETTINGS",IF(OR(A333="",COUNTIFS($A$2:$A$1001,A333)&lt;&gt;1,COUNTIFS('Employees'!$A$2:$A$101,B333,'Employees'!$I$2:$I$101,"OK")&lt;&gt;1,COUNTIFS('Settings'!$H$11:$H$13,D333)&lt;&gt;1),"CHECK ID / TYPE",IF(OR(NOT(ISNUMBER(E333)),NOT(ISNUMBER(F333)),NOT(ISNUMBER(G333))),"CHECK DATES / FRACTION",IF(OR(E333&lt;MAX('Settings'!$B$2,VLOOKUP(B333,'Employees'!$A$2:$H$101,3,FALSE)),F333&gt;'Settings'!$B$5,F333&lt;E333,NOT(OR(G333=1,AND(G333=0.5,E333=F333))),NOT(OR(J333="Pending",J333="Approved",J333="Denied",J333="Canceled"))),"CHECK DATES / FRACTION / STATUS",IF(AND(OR(J333="Approved",J333="Denied"),OR(K333="",NOT(ISNUMBER(L333)))),"ADD DECISION RECORD",IF(AND(OR(J333="Approved",J333="Pending"),COUNTIFS($B$2:$B$1001,B333,$E$2:$E$1001,"&lt;="&amp;F333,$F$2:$F$1001,"&gt;="&amp;E333,$J$2:$J$1001,"&lt;&gt;Denied",$J$2:$J$1001,"&lt;&gt;Canceled")&gt;1),"OVERLAPPING ACTIVE REQUESTS",IF(NETWORKDAYS(E333,F333,'Holidays'!$A$2:$A$51)=0,"NO WORKDAYS","OK"))))))))</f>
        <v/>
      </c>
    </row>
    <row r="334">
      <c r="A334" s="11" t="n"/>
      <c r="B334" s="11" t="n"/>
      <c r="C334" s="8">
        <f>IF($P334="","",IF($P334&lt;&gt;"OK",NA(),VLOOKUP(B334,'Employees'!$A$2:$I$101,2,FALSE)))</f>
        <v/>
      </c>
      <c r="D334" s="2" t="n"/>
      <c r="E334" s="4" t="n"/>
      <c r="F334" s="4" t="n"/>
      <c r="G334" s="12" t="n"/>
      <c r="H334" s="13">
        <f>IF($P334="","",IF($P334&lt;&gt;"OK",NA(),NETWORKDAYS(E334,F334,'Holidays'!$A$2:$A$51)*G334))</f>
        <v/>
      </c>
      <c r="I334" s="13">
        <f>IF($P334="","",IF($P334&lt;&gt;"OK",NA(),H334*'Settings'!$B$4*VLOOKUP(B334,'Employees'!$A$2:$I$101,5,FALSE)))</f>
        <v/>
      </c>
      <c r="J334" s="2" t="n"/>
      <c r="K334" s="2" t="n"/>
      <c r="L334" s="4" t="n"/>
      <c r="M334" s="2" t="n"/>
      <c r="N334" s="13">
        <f>IF($P334="","",IF($P334&lt;&gt;"OK",NA(),IF(J334="Approved",IF(E334&gt;'Settings'!$B$3,0,NETWORKDAYS(E334,MIN(F334,'Settings'!$B$3),'Holidays'!$A$2:$A$51)*G334*'Settings'!$B$4*VLOOKUP(B334,'Employees'!$A$2:$I$101,5,FALSE)),0)))</f>
        <v/>
      </c>
      <c r="O334" s="13">
        <f>IF($P334="","",IF($P334&lt;&gt;"OK",NA(),IF(J334="Approved",I334-N334,0)))</f>
        <v/>
      </c>
      <c r="P334" s="8">
        <f>IF(COUNTA(A334:B334,D334:G334,J334:M334)=0,"",IF('Settings'!$B$7&lt;&gt;"OK","CHECK SETTINGS",IF(OR(A334="",COUNTIFS($A$2:$A$1001,A334)&lt;&gt;1,COUNTIFS('Employees'!$A$2:$A$101,B334,'Employees'!$I$2:$I$101,"OK")&lt;&gt;1,COUNTIFS('Settings'!$H$11:$H$13,D334)&lt;&gt;1),"CHECK ID / TYPE",IF(OR(NOT(ISNUMBER(E334)),NOT(ISNUMBER(F334)),NOT(ISNUMBER(G334))),"CHECK DATES / FRACTION",IF(OR(E334&lt;MAX('Settings'!$B$2,VLOOKUP(B334,'Employees'!$A$2:$H$101,3,FALSE)),F334&gt;'Settings'!$B$5,F334&lt;E334,NOT(OR(G334=1,AND(G334=0.5,E334=F334))),NOT(OR(J334="Pending",J334="Approved",J334="Denied",J334="Canceled"))),"CHECK DATES / FRACTION / STATUS",IF(AND(OR(J334="Approved",J334="Denied"),OR(K334="",NOT(ISNUMBER(L334)))),"ADD DECISION RECORD",IF(AND(OR(J334="Approved",J334="Pending"),COUNTIFS($B$2:$B$1001,B334,$E$2:$E$1001,"&lt;="&amp;F334,$F$2:$F$1001,"&gt;="&amp;E334,$J$2:$J$1001,"&lt;&gt;Denied",$J$2:$J$1001,"&lt;&gt;Canceled")&gt;1),"OVERLAPPING ACTIVE REQUESTS",IF(NETWORKDAYS(E334,F334,'Holidays'!$A$2:$A$51)=0,"NO WORKDAYS","OK"))))))))</f>
        <v/>
      </c>
    </row>
    <row r="335">
      <c r="A335" s="11" t="n"/>
      <c r="B335" s="11" t="n"/>
      <c r="C335" s="8">
        <f>IF($P335="","",IF($P335&lt;&gt;"OK",NA(),VLOOKUP(B335,'Employees'!$A$2:$I$101,2,FALSE)))</f>
        <v/>
      </c>
      <c r="D335" s="2" t="n"/>
      <c r="E335" s="4" t="n"/>
      <c r="F335" s="4" t="n"/>
      <c r="G335" s="12" t="n"/>
      <c r="H335" s="13">
        <f>IF($P335="","",IF($P335&lt;&gt;"OK",NA(),NETWORKDAYS(E335,F335,'Holidays'!$A$2:$A$51)*G335))</f>
        <v/>
      </c>
      <c r="I335" s="13">
        <f>IF($P335="","",IF($P335&lt;&gt;"OK",NA(),H335*'Settings'!$B$4*VLOOKUP(B335,'Employees'!$A$2:$I$101,5,FALSE)))</f>
        <v/>
      </c>
      <c r="J335" s="2" t="n"/>
      <c r="K335" s="2" t="n"/>
      <c r="L335" s="4" t="n"/>
      <c r="M335" s="2" t="n"/>
      <c r="N335" s="13">
        <f>IF($P335="","",IF($P335&lt;&gt;"OK",NA(),IF(J335="Approved",IF(E335&gt;'Settings'!$B$3,0,NETWORKDAYS(E335,MIN(F335,'Settings'!$B$3),'Holidays'!$A$2:$A$51)*G335*'Settings'!$B$4*VLOOKUP(B335,'Employees'!$A$2:$I$101,5,FALSE)),0)))</f>
        <v/>
      </c>
      <c r="O335" s="13">
        <f>IF($P335="","",IF($P335&lt;&gt;"OK",NA(),IF(J335="Approved",I335-N335,0)))</f>
        <v/>
      </c>
      <c r="P335" s="8">
        <f>IF(COUNTA(A335:B335,D335:G335,J335:M335)=0,"",IF('Settings'!$B$7&lt;&gt;"OK","CHECK SETTINGS",IF(OR(A335="",COUNTIFS($A$2:$A$1001,A335)&lt;&gt;1,COUNTIFS('Employees'!$A$2:$A$101,B335,'Employees'!$I$2:$I$101,"OK")&lt;&gt;1,COUNTIFS('Settings'!$H$11:$H$13,D335)&lt;&gt;1),"CHECK ID / TYPE",IF(OR(NOT(ISNUMBER(E335)),NOT(ISNUMBER(F335)),NOT(ISNUMBER(G335))),"CHECK DATES / FRACTION",IF(OR(E335&lt;MAX('Settings'!$B$2,VLOOKUP(B335,'Employees'!$A$2:$H$101,3,FALSE)),F335&gt;'Settings'!$B$5,F335&lt;E335,NOT(OR(G335=1,AND(G335=0.5,E335=F335))),NOT(OR(J335="Pending",J335="Approved",J335="Denied",J335="Canceled"))),"CHECK DATES / FRACTION / STATUS",IF(AND(OR(J335="Approved",J335="Denied"),OR(K335="",NOT(ISNUMBER(L335)))),"ADD DECISION RECORD",IF(AND(OR(J335="Approved",J335="Pending"),COUNTIFS($B$2:$B$1001,B335,$E$2:$E$1001,"&lt;="&amp;F335,$F$2:$F$1001,"&gt;="&amp;E335,$J$2:$J$1001,"&lt;&gt;Denied",$J$2:$J$1001,"&lt;&gt;Canceled")&gt;1),"OVERLAPPING ACTIVE REQUESTS",IF(NETWORKDAYS(E335,F335,'Holidays'!$A$2:$A$51)=0,"NO WORKDAYS","OK"))))))))</f>
        <v/>
      </c>
    </row>
    <row r="336">
      <c r="A336" s="11" t="n"/>
      <c r="B336" s="11" t="n"/>
      <c r="C336" s="8">
        <f>IF($P336="","",IF($P336&lt;&gt;"OK",NA(),VLOOKUP(B336,'Employees'!$A$2:$I$101,2,FALSE)))</f>
        <v/>
      </c>
      <c r="D336" s="2" t="n"/>
      <c r="E336" s="4" t="n"/>
      <c r="F336" s="4" t="n"/>
      <c r="G336" s="12" t="n"/>
      <c r="H336" s="13">
        <f>IF($P336="","",IF($P336&lt;&gt;"OK",NA(),NETWORKDAYS(E336,F336,'Holidays'!$A$2:$A$51)*G336))</f>
        <v/>
      </c>
      <c r="I336" s="13">
        <f>IF($P336="","",IF($P336&lt;&gt;"OK",NA(),H336*'Settings'!$B$4*VLOOKUP(B336,'Employees'!$A$2:$I$101,5,FALSE)))</f>
        <v/>
      </c>
      <c r="J336" s="2" t="n"/>
      <c r="K336" s="2" t="n"/>
      <c r="L336" s="4" t="n"/>
      <c r="M336" s="2" t="n"/>
      <c r="N336" s="13">
        <f>IF($P336="","",IF($P336&lt;&gt;"OK",NA(),IF(J336="Approved",IF(E336&gt;'Settings'!$B$3,0,NETWORKDAYS(E336,MIN(F336,'Settings'!$B$3),'Holidays'!$A$2:$A$51)*G336*'Settings'!$B$4*VLOOKUP(B336,'Employees'!$A$2:$I$101,5,FALSE)),0)))</f>
        <v/>
      </c>
      <c r="O336" s="13">
        <f>IF($P336="","",IF($P336&lt;&gt;"OK",NA(),IF(J336="Approved",I336-N336,0)))</f>
        <v/>
      </c>
      <c r="P336" s="8">
        <f>IF(COUNTA(A336:B336,D336:G336,J336:M336)=0,"",IF('Settings'!$B$7&lt;&gt;"OK","CHECK SETTINGS",IF(OR(A336="",COUNTIFS($A$2:$A$1001,A336)&lt;&gt;1,COUNTIFS('Employees'!$A$2:$A$101,B336,'Employees'!$I$2:$I$101,"OK")&lt;&gt;1,COUNTIFS('Settings'!$H$11:$H$13,D336)&lt;&gt;1),"CHECK ID / TYPE",IF(OR(NOT(ISNUMBER(E336)),NOT(ISNUMBER(F336)),NOT(ISNUMBER(G336))),"CHECK DATES / FRACTION",IF(OR(E336&lt;MAX('Settings'!$B$2,VLOOKUP(B336,'Employees'!$A$2:$H$101,3,FALSE)),F336&gt;'Settings'!$B$5,F336&lt;E336,NOT(OR(G336=1,AND(G336=0.5,E336=F336))),NOT(OR(J336="Pending",J336="Approved",J336="Denied",J336="Canceled"))),"CHECK DATES / FRACTION / STATUS",IF(AND(OR(J336="Approved",J336="Denied"),OR(K336="",NOT(ISNUMBER(L336)))),"ADD DECISION RECORD",IF(AND(OR(J336="Approved",J336="Pending"),COUNTIFS($B$2:$B$1001,B336,$E$2:$E$1001,"&lt;="&amp;F336,$F$2:$F$1001,"&gt;="&amp;E336,$J$2:$J$1001,"&lt;&gt;Denied",$J$2:$J$1001,"&lt;&gt;Canceled")&gt;1),"OVERLAPPING ACTIVE REQUESTS",IF(NETWORKDAYS(E336,F336,'Holidays'!$A$2:$A$51)=0,"NO WORKDAYS","OK"))))))))</f>
        <v/>
      </c>
    </row>
    <row r="337">
      <c r="A337" s="11" t="n"/>
      <c r="B337" s="11" t="n"/>
      <c r="C337" s="8">
        <f>IF($P337="","",IF($P337&lt;&gt;"OK",NA(),VLOOKUP(B337,'Employees'!$A$2:$I$101,2,FALSE)))</f>
        <v/>
      </c>
      <c r="D337" s="2" t="n"/>
      <c r="E337" s="4" t="n"/>
      <c r="F337" s="4" t="n"/>
      <c r="G337" s="12" t="n"/>
      <c r="H337" s="13">
        <f>IF($P337="","",IF($P337&lt;&gt;"OK",NA(),NETWORKDAYS(E337,F337,'Holidays'!$A$2:$A$51)*G337))</f>
        <v/>
      </c>
      <c r="I337" s="13">
        <f>IF($P337="","",IF($P337&lt;&gt;"OK",NA(),H337*'Settings'!$B$4*VLOOKUP(B337,'Employees'!$A$2:$I$101,5,FALSE)))</f>
        <v/>
      </c>
      <c r="J337" s="2" t="n"/>
      <c r="K337" s="2" t="n"/>
      <c r="L337" s="4" t="n"/>
      <c r="M337" s="2" t="n"/>
      <c r="N337" s="13">
        <f>IF($P337="","",IF($P337&lt;&gt;"OK",NA(),IF(J337="Approved",IF(E337&gt;'Settings'!$B$3,0,NETWORKDAYS(E337,MIN(F337,'Settings'!$B$3),'Holidays'!$A$2:$A$51)*G337*'Settings'!$B$4*VLOOKUP(B337,'Employees'!$A$2:$I$101,5,FALSE)),0)))</f>
        <v/>
      </c>
      <c r="O337" s="13">
        <f>IF($P337="","",IF($P337&lt;&gt;"OK",NA(),IF(J337="Approved",I337-N337,0)))</f>
        <v/>
      </c>
      <c r="P337" s="8">
        <f>IF(COUNTA(A337:B337,D337:G337,J337:M337)=0,"",IF('Settings'!$B$7&lt;&gt;"OK","CHECK SETTINGS",IF(OR(A337="",COUNTIFS($A$2:$A$1001,A337)&lt;&gt;1,COUNTIFS('Employees'!$A$2:$A$101,B337,'Employees'!$I$2:$I$101,"OK")&lt;&gt;1,COUNTIFS('Settings'!$H$11:$H$13,D337)&lt;&gt;1),"CHECK ID / TYPE",IF(OR(NOT(ISNUMBER(E337)),NOT(ISNUMBER(F337)),NOT(ISNUMBER(G337))),"CHECK DATES / FRACTION",IF(OR(E337&lt;MAX('Settings'!$B$2,VLOOKUP(B337,'Employees'!$A$2:$H$101,3,FALSE)),F337&gt;'Settings'!$B$5,F337&lt;E337,NOT(OR(G337=1,AND(G337=0.5,E337=F337))),NOT(OR(J337="Pending",J337="Approved",J337="Denied",J337="Canceled"))),"CHECK DATES / FRACTION / STATUS",IF(AND(OR(J337="Approved",J337="Denied"),OR(K337="",NOT(ISNUMBER(L337)))),"ADD DECISION RECORD",IF(AND(OR(J337="Approved",J337="Pending"),COUNTIFS($B$2:$B$1001,B337,$E$2:$E$1001,"&lt;="&amp;F337,$F$2:$F$1001,"&gt;="&amp;E337,$J$2:$J$1001,"&lt;&gt;Denied",$J$2:$J$1001,"&lt;&gt;Canceled")&gt;1),"OVERLAPPING ACTIVE REQUESTS",IF(NETWORKDAYS(E337,F337,'Holidays'!$A$2:$A$51)=0,"NO WORKDAYS","OK"))))))))</f>
        <v/>
      </c>
    </row>
    <row r="338">
      <c r="A338" s="11" t="n"/>
      <c r="B338" s="11" t="n"/>
      <c r="C338" s="8">
        <f>IF($P338="","",IF($P338&lt;&gt;"OK",NA(),VLOOKUP(B338,'Employees'!$A$2:$I$101,2,FALSE)))</f>
        <v/>
      </c>
      <c r="D338" s="2" t="n"/>
      <c r="E338" s="4" t="n"/>
      <c r="F338" s="4" t="n"/>
      <c r="G338" s="12" t="n"/>
      <c r="H338" s="13">
        <f>IF($P338="","",IF($P338&lt;&gt;"OK",NA(),NETWORKDAYS(E338,F338,'Holidays'!$A$2:$A$51)*G338))</f>
        <v/>
      </c>
      <c r="I338" s="13">
        <f>IF($P338="","",IF($P338&lt;&gt;"OK",NA(),H338*'Settings'!$B$4*VLOOKUP(B338,'Employees'!$A$2:$I$101,5,FALSE)))</f>
        <v/>
      </c>
      <c r="J338" s="2" t="n"/>
      <c r="K338" s="2" t="n"/>
      <c r="L338" s="4" t="n"/>
      <c r="M338" s="2" t="n"/>
      <c r="N338" s="13">
        <f>IF($P338="","",IF($P338&lt;&gt;"OK",NA(),IF(J338="Approved",IF(E338&gt;'Settings'!$B$3,0,NETWORKDAYS(E338,MIN(F338,'Settings'!$B$3),'Holidays'!$A$2:$A$51)*G338*'Settings'!$B$4*VLOOKUP(B338,'Employees'!$A$2:$I$101,5,FALSE)),0)))</f>
        <v/>
      </c>
      <c r="O338" s="13">
        <f>IF($P338="","",IF($P338&lt;&gt;"OK",NA(),IF(J338="Approved",I338-N338,0)))</f>
        <v/>
      </c>
      <c r="P338" s="8">
        <f>IF(COUNTA(A338:B338,D338:G338,J338:M338)=0,"",IF('Settings'!$B$7&lt;&gt;"OK","CHECK SETTINGS",IF(OR(A338="",COUNTIFS($A$2:$A$1001,A338)&lt;&gt;1,COUNTIFS('Employees'!$A$2:$A$101,B338,'Employees'!$I$2:$I$101,"OK")&lt;&gt;1,COUNTIFS('Settings'!$H$11:$H$13,D338)&lt;&gt;1),"CHECK ID / TYPE",IF(OR(NOT(ISNUMBER(E338)),NOT(ISNUMBER(F338)),NOT(ISNUMBER(G338))),"CHECK DATES / FRACTION",IF(OR(E338&lt;MAX('Settings'!$B$2,VLOOKUP(B338,'Employees'!$A$2:$H$101,3,FALSE)),F338&gt;'Settings'!$B$5,F338&lt;E338,NOT(OR(G338=1,AND(G338=0.5,E338=F338))),NOT(OR(J338="Pending",J338="Approved",J338="Denied",J338="Canceled"))),"CHECK DATES / FRACTION / STATUS",IF(AND(OR(J338="Approved",J338="Denied"),OR(K338="",NOT(ISNUMBER(L338)))),"ADD DECISION RECORD",IF(AND(OR(J338="Approved",J338="Pending"),COUNTIFS($B$2:$B$1001,B338,$E$2:$E$1001,"&lt;="&amp;F338,$F$2:$F$1001,"&gt;="&amp;E338,$J$2:$J$1001,"&lt;&gt;Denied",$J$2:$J$1001,"&lt;&gt;Canceled")&gt;1),"OVERLAPPING ACTIVE REQUESTS",IF(NETWORKDAYS(E338,F338,'Holidays'!$A$2:$A$51)=0,"NO WORKDAYS","OK"))))))))</f>
        <v/>
      </c>
    </row>
    <row r="339">
      <c r="A339" s="11" t="n"/>
      <c r="B339" s="11" t="n"/>
      <c r="C339" s="8">
        <f>IF($P339="","",IF($P339&lt;&gt;"OK",NA(),VLOOKUP(B339,'Employees'!$A$2:$I$101,2,FALSE)))</f>
        <v/>
      </c>
      <c r="D339" s="2" t="n"/>
      <c r="E339" s="4" t="n"/>
      <c r="F339" s="4" t="n"/>
      <c r="G339" s="12" t="n"/>
      <c r="H339" s="13">
        <f>IF($P339="","",IF($P339&lt;&gt;"OK",NA(),NETWORKDAYS(E339,F339,'Holidays'!$A$2:$A$51)*G339))</f>
        <v/>
      </c>
      <c r="I339" s="13">
        <f>IF($P339="","",IF($P339&lt;&gt;"OK",NA(),H339*'Settings'!$B$4*VLOOKUP(B339,'Employees'!$A$2:$I$101,5,FALSE)))</f>
        <v/>
      </c>
      <c r="J339" s="2" t="n"/>
      <c r="K339" s="2" t="n"/>
      <c r="L339" s="4" t="n"/>
      <c r="M339" s="2" t="n"/>
      <c r="N339" s="13">
        <f>IF($P339="","",IF($P339&lt;&gt;"OK",NA(),IF(J339="Approved",IF(E339&gt;'Settings'!$B$3,0,NETWORKDAYS(E339,MIN(F339,'Settings'!$B$3),'Holidays'!$A$2:$A$51)*G339*'Settings'!$B$4*VLOOKUP(B339,'Employees'!$A$2:$I$101,5,FALSE)),0)))</f>
        <v/>
      </c>
      <c r="O339" s="13">
        <f>IF($P339="","",IF($P339&lt;&gt;"OK",NA(),IF(J339="Approved",I339-N339,0)))</f>
        <v/>
      </c>
      <c r="P339" s="8">
        <f>IF(COUNTA(A339:B339,D339:G339,J339:M339)=0,"",IF('Settings'!$B$7&lt;&gt;"OK","CHECK SETTINGS",IF(OR(A339="",COUNTIFS($A$2:$A$1001,A339)&lt;&gt;1,COUNTIFS('Employees'!$A$2:$A$101,B339,'Employees'!$I$2:$I$101,"OK")&lt;&gt;1,COUNTIFS('Settings'!$H$11:$H$13,D339)&lt;&gt;1),"CHECK ID / TYPE",IF(OR(NOT(ISNUMBER(E339)),NOT(ISNUMBER(F339)),NOT(ISNUMBER(G339))),"CHECK DATES / FRACTION",IF(OR(E339&lt;MAX('Settings'!$B$2,VLOOKUP(B339,'Employees'!$A$2:$H$101,3,FALSE)),F339&gt;'Settings'!$B$5,F339&lt;E339,NOT(OR(G339=1,AND(G339=0.5,E339=F339))),NOT(OR(J339="Pending",J339="Approved",J339="Denied",J339="Canceled"))),"CHECK DATES / FRACTION / STATUS",IF(AND(OR(J339="Approved",J339="Denied"),OR(K339="",NOT(ISNUMBER(L339)))),"ADD DECISION RECORD",IF(AND(OR(J339="Approved",J339="Pending"),COUNTIFS($B$2:$B$1001,B339,$E$2:$E$1001,"&lt;="&amp;F339,$F$2:$F$1001,"&gt;="&amp;E339,$J$2:$J$1001,"&lt;&gt;Denied",$J$2:$J$1001,"&lt;&gt;Canceled")&gt;1),"OVERLAPPING ACTIVE REQUESTS",IF(NETWORKDAYS(E339,F339,'Holidays'!$A$2:$A$51)=0,"NO WORKDAYS","OK"))))))))</f>
        <v/>
      </c>
    </row>
    <row r="340">
      <c r="A340" s="11" t="n"/>
      <c r="B340" s="11" t="n"/>
      <c r="C340" s="8">
        <f>IF($P340="","",IF($P340&lt;&gt;"OK",NA(),VLOOKUP(B340,'Employees'!$A$2:$I$101,2,FALSE)))</f>
        <v/>
      </c>
      <c r="D340" s="2" t="n"/>
      <c r="E340" s="4" t="n"/>
      <c r="F340" s="4" t="n"/>
      <c r="G340" s="12" t="n"/>
      <c r="H340" s="13">
        <f>IF($P340="","",IF($P340&lt;&gt;"OK",NA(),NETWORKDAYS(E340,F340,'Holidays'!$A$2:$A$51)*G340))</f>
        <v/>
      </c>
      <c r="I340" s="13">
        <f>IF($P340="","",IF($P340&lt;&gt;"OK",NA(),H340*'Settings'!$B$4*VLOOKUP(B340,'Employees'!$A$2:$I$101,5,FALSE)))</f>
        <v/>
      </c>
      <c r="J340" s="2" t="n"/>
      <c r="K340" s="2" t="n"/>
      <c r="L340" s="4" t="n"/>
      <c r="M340" s="2" t="n"/>
      <c r="N340" s="13">
        <f>IF($P340="","",IF($P340&lt;&gt;"OK",NA(),IF(J340="Approved",IF(E340&gt;'Settings'!$B$3,0,NETWORKDAYS(E340,MIN(F340,'Settings'!$B$3),'Holidays'!$A$2:$A$51)*G340*'Settings'!$B$4*VLOOKUP(B340,'Employees'!$A$2:$I$101,5,FALSE)),0)))</f>
        <v/>
      </c>
      <c r="O340" s="13">
        <f>IF($P340="","",IF($P340&lt;&gt;"OK",NA(),IF(J340="Approved",I340-N340,0)))</f>
        <v/>
      </c>
      <c r="P340" s="8">
        <f>IF(COUNTA(A340:B340,D340:G340,J340:M340)=0,"",IF('Settings'!$B$7&lt;&gt;"OK","CHECK SETTINGS",IF(OR(A340="",COUNTIFS($A$2:$A$1001,A340)&lt;&gt;1,COUNTIFS('Employees'!$A$2:$A$101,B340,'Employees'!$I$2:$I$101,"OK")&lt;&gt;1,COUNTIFS('Settings'!$H$11:$H$13,D340)&lt;&gt;1),"CHECK ID / TYPE",IF(OR(NOT(ISNUMBER(E340)),NOT(ISNUMBER(F340)),NOT(ISNUMBER(G340))),"CHECK DATES / FRACTION",IF(OR(E340&lt;MAX('Settings'!$B$2,VLOOKUP(B340,'Employees'!$A$2:$H$101,3,FALSE)),F340&gt;'Settings'!$B$5,F340&lt;E340,NOT(OR(G340=1,AND(G340=0.5,E340=F340))),NOT(OR(J340="Pending",J340="Approved",J340="Denied",J340="Canceled"))),"CHECK DATES / FRACTION / STATUS",IF(AND(OR(J340="Approved",J340="Denied"),OR(K340="",NOT(ISNUMBER(L340)))),"ADD DECISION RECORD",IF(AND(OR(J340="Approved",J340="Pending"),COUNTIFS($B$2:$B$1001,B340,$E$2:$E$1001,"&lt;="&amp;F340,$F$2:$F$1001,"&gt;="&amp;E340,$J$2:$J$1001,"&lt;&gt;Denied",$J$2:$J$1001,"&lt;&gt;Canceled")&gt;1),"OVERLAPPING ACTIVE REQUESTS",IF(NETWORKDAYS(E340,F340,'Holidays'!$A$2:$A$51)=0,"NO WORKDAYS","OK"))))))))</f>
        <v/>
      </c>
    </row>
    <row r="341">
      <c r="A341" s="11" t="n"/>
      <c r="B341" s="11" t="n"/>
      <c r="C341" s="8">
        <f>IF($P341="","",IF($P341&lt;&gt;"OK",NA(),VLOOKUP(B341,'Employees'!$A$2:$I$101,2,FALSE)))</f>
        <v/>
      </c>
      <c r="D341" s="2" t="n"/>
      <c r="E341" s="4" t="n"/>
      <c r="F341" s="4" t="n"/>
      <c r="G341" s="12" t="n"/>
      <c r="H341" s="13">
        <f>IF($P341="","",IF($P341&lt;&gt;"OK",NA(),NETWORKDAYS(E341,F341,'Holidays'!$A$2:$A$51)*G341))</f>
        <v/>
      </c>
      <c r="I341" s="13">
        <f>IF($P341="","",IF($P341&lt;&gt;"OK",NA(),H341*'Settings'!$B$4*VLOOKUP(B341,'Employees'!$A$2:$I$101,5,FALSE)))</f>
        <v/>
      </c>
      <c r="J341" s="2" t="n"/>
      <c r="K341" s="2" t="n"/>
      <c r="L341" s="4" t="n"/>
      <c r="M341" s="2" t="n"/>
      <c r="N341" s="13">
        <f>IF($P341="","",IF($P341&lt;&gt;"OK",NA(),IF(J341="Approved",IF(E341&gt;'Settings'!$B$3,0,NETWORKDAYS(E341,MIN(F341,'Settings'!$B$3),'Holidays'!$A$2:$A$51)*G341*'Settings'!$B$4*VLOOKUP(B341,'Employees'!$A$2:$I$101,5,FALSE)),0)))</f>
        <v/>
      </c>
      <c r="O341" s="13">
        <f>IF($P341="","",IF($P341&lt;&gt;"OK",NA(),IF(J341="Approved",I341-N341,0)))</f>
        <v/>
      </c>
      <c r="P341" s="8">
        <f>IF(COUNTA(A341:B341,D341:G341,J341:M341)=0,"",IF('Settings'!$B$7&lt;&gt;"OK","CHECK SETTINGS",IF(OR(A341="",COUNTIFS($A$2:$A$1001,A341)&lt;&gt;1,COUNTIFS('Employees'!$A$2:$A$101,B341,'Employees'!$I$2:$I$101,"OK")&lt;&gt;1,COUNTIFS('Settings'!$H$11:$H$13,D341)&lt;&gt;1),"CHECK ID / TYPE",IF(OR(NOT(ISNUMBER(E341)),NOT(ISNUMBER(F341)),NOT(ISNUMBER(G341))),"CHECK DATES / FRACTION",IF(OR(E341&lt;MAX('Settings'!$B$2,VLOOKUP(B341,'Employees'!$A$2:$H$101,3,FALSE)),F341&gt;'Settings'!$B$5,F341&lt;E341,NOT(OR(G341=1,AND(G341=0.5,E341=F341))),NOT(OR(J341="Pending",J341="Approved",J341="Denied",J341="Canceled"))),"CHECK DATES / FRACTION / STATUS",IF(AND(OR(J341="Approved",J341="Denied"),OR(K341="",NOT(ISNUMBER(L341)))),"ADD DECISION RECORD",IF(AND(OR(J341="Approved",J341="Pending"),COUNTIFS($B$2:$B$1001,B341,$E$2:$E$1001,"&lt;="&amp;F341,$F$2:$F$1001,"&gt;="&amp;E341,$J$2:$J$1001,"&lt;&gt;Denied",$J$2:$J$1001,"&lt;&gt;Canceled")&gt;1),"OVERLAPPING ACTIVE REQUESTS",IF(NETWORKDAYS(E341,F341,'Holidays'!$A$2:$A$51)=0,"NO WORKDAYS","OK"))))))))</f>
        <v/>
      </c>
    </row>
    <row r="342">
      <c r="A342" s="11" t="n"/>
      <c r="B342" s="11" t="n"/>
      <c r="C342" s="8">
        <f>IF($P342="","",IF($P342&lt;&gt;"OK",NA(),VLOOKUP(B342,'Employees'!$A$2:$I$101,2,FALSE)))</f>
        <v/>
      </c>
      <c r="D342" s="2" t="n"/>
      <c r="E342" s="4" t="n"/>
      <c r="F342" s="4" t="n"/>
      <c r="G342" s="12" t="n"/>
      <c r="H342" s="13">
        <f>IF($P342="","",IF($P342&lt;&gt;"OK",NA(),NETWORKDAYS(E342,F342,'Holidays'!$A$2:$A$51)*G342))</f>
        <v/>
      </c>
      <c r="I342" s="13">
        <f>IF($P342="","",IF($P342&lt;&gt;"OK",NA(),H342*'Settings'!$B$4*VLOOKUP(B342,'Employees'!$A$2:$I$101,5,FALSE)))</f>
        <v/>
      </c>
      <c r="J342" s="2" t="n"/>
      <c r="K342" s="2" t="n"/>
      <c r="L342" s="4" t="n"/>
      <c r="M342" s="2" t="n"/>
      <c r="N342" s="13">
        <f>IF($P342="","",IF($P342&lt;&gt;"OK",NA(),IF(J342="Approved",IF(E342&gt;'Settings'!$B$3,0,NETWORKDAYS(E342,MIN(F342,'Settings'!$B$3),'Holidays'!$A$2:$A$51)*G342*'Settings'!$B$4*VLOOKUP(B342,'Employees'!$A$2:$I$101,5,FALSE)),0)))</f>
        <v/>
      </c>
      <c r="O342" s="13">
        <f>IF($P342="","",IF($P342&lt;&gt;"OK",NA(),IF(J342="Approved",I342-N342,0)))</f>
        <v/>
      </c>
      <c r="P342" s="8">
        <f>IF(COUNTA(A342:B342,D342:G342,J342:M342)=0,"",IF('Settings'!$B$7&lt;&gt;"OK","CHECK SETTINGS",IF(OR(A342="",COUNTIFS($A$2:$A$1001,A342)&lt;&gt;1,COUNTIFS('Employees'!$A$2:$A$101,B342,'Employees'!$I$2:$I$101,"OK")&lt;&gt;1,COUNTIFS('Settings'!$H$11:$H$13,D342)&lt;&gt;1),"CHECK ID / TYPE",IF(OR(NOT(ISNUMBER(E342)),NOT(ISNUMBER(F342)),NOT(ISNUMBER(G342))),"CHECK DATES / FRACTION",IF(OR(E342&lt;MAX('Settings'!$B$2,VLOOKUP(B342,'Employees'!$A$2:$H$101,3,FALSE)),F342&gt;'Settings'!$B$5,F342&lt;E342,NOT(OR(G342=1,AND(G342=0.5,E342=F342))),NOT(OR(J342="Pending",J342="Approved",J342="Denied",J342="Canceled"))),"CHECK DATES / FRACTION / STATUS",IF(AND(OR(J342="Approved",J342="Denied"),OR(K342="",NOT(ISNUMBER(L342)))),"ADD DECISION RECORD",IF(AND(OR(J342="Approved",J342="Pending"),COUNTIFS($B$2:$B$1001,B342,$E$2:$E$1001,"&lt;="&amp;F342,$F$2:$F$1001,"&gt;="&amp;E342,$J$2:$J$1001,"&lt;&gt;Denied",$J$2:$J$1001,"&lt;&gt;Canceled")&gt;1),"OVERLAPPING ACTIVE REQUESTS",IF(NETWORKDAYS(E342,F342,'Holidays'!$A$2:$A$51)=0,"NO WORKDAYS","OK"))))))))</f>
        <v/>
      </c>
    </row>
    <row r="343">
      <c r="A343" s="11" t="n"/>
      <c r="B343" s="11" t="n"/>
      <c r="C343" s="8">
        <f>IF($P343="","",IF($P343&lt;&gt;"OK",NA(),VLOOKUP(B343,'Employees'!$A$2:$I$101,2,FALSE)))</f>
        <v/>
      </c>
      <c r="D343" s="2" t="n"/>
      <c r="E343" s="4" t="n"/>
      <c r="F343" s="4" t="n"/>
      <c r="G343" s="12" t="n"/>
      <c r="H343" s="13">
        <f>IF($P343="","",IF($P343&lt;&gt;"OK",NA(),NETWORKDAYS(E343,F343,'Holidays'!$A$2:$A$51)*G343))</f>
        <v/>
      </c>
      <c r="I343" s="13">
        <f>IF($P343="","",IF($P343&lt;&gt;"OK",NA(),H343*'Settings'!$B$4*VLOOKUP(B343,'Employees'!$A$2:$I$101,5,FALSE)))</f>
        <v/>
      </c>
      <c r="J343" s="2" t="n"/>
      <c r="K343" s="2" t="n"/>
      <c r="L343" s="4" t="n"/>
      <c r="M343" s="2" t="n"/>
      <c r="N343" s="13">
        <f>IF($P343="","",IF($P343&lt;&gt;"OK",NA(),IF(J343="Approved",IF(E343&gt;'Settings'!$B$3,0,NETWORKDAYS(E343,MIN(F343,'Settings'!$B$3),'Holidays'!$A$2:$A$51)*G343*'Settings'!$B$4*VLOOKUP(B343,'Employees'!$A$2:$I$101,5,FALSE)),0)))</f>
        <v/>
      </c>
      <c r="O343" s="13">
        <f>IF($P343="","",IF($P343&lt;&gt;"OK",NA(),IF(J343="Approved",I343-N343,0)))</f>
        <v/>
      </c>
      <c r="P343" s="8">
        <f>IF(COUNTA(A343:B343,D343:G343,J343:M343)=0,"",IF('Settings'!$B$7&lt;&gt;"OK","CHECK SETTINGS",IF(OR(A343="",COUNTIFS($A$2:$A$1001,A343)&lt;&gt;1,COUNTIFS('Employees'!$A$2:$A$101,B343,'Employees'!$I$2:$I$101,"OK")&lt;&gt;1,COUNTIFS('Settings'!$H$11:$H$13,D343)&lt;&gt;1),"CHECK ID / TYPE",IF(OR(NOT(ISNUMBER(E343)),NOT(ISNUMBER(F343)),NOT(ISNUMBER(G343))),"CHECK DATES / FRACTION",IF(OR(E343&lt;MAX('Settings'!$B$2,VLOOKUP(B343,'Employees'!$A$2:$H$101,3,FALSE)),F343&gt;'Settings'!$B$5,F343&lt;E343,NOT(OR(G343=1,AND(G343=0.5,E343=F343))),NOT(OR(J343="Pending",J343="Approved",J343="Denied",J343="Canceled"))),"CHECK DATES / FRACTION / STATUS",IF(AND(OR(J343="Approved",J343="Denied"),OR(K343="",NOT(ISNUMBER(L343)))),"ADD DECISION RECORD",IF(AND(OR(J343="Approved",J343="Pending"),COUNTIFS($B$2:$B$1001,B343,$E$2:$E$1001,"&lt;="&amp;F343,$F$2:$F$1001,"&gt;="&amp;E343,$J$2:$J$1001,"&lt;&gt;Denied",$J$2:$J$1001,"&lt;&gt;Canceled")&gt;1),"OVERLAPPING ACTIVE REQUESTS",IF(NETWORKDAYS(E343,F343,'Holidays'!$A$2:$A$51)=0,"NO WORKDAYS","OK"))))))))</f>
        <v/>
      </c>
    </row>
    <row r="344">
      <c r="A344" s="11" t="n"/>
      <c r="B344" s="11" t="n"/>
      <c r="C344" s="8">
        <f>IF($P344="","",IF($P344&lt;&gt;"OK",NA(),VLOOKUP(B344,'Employees'!$A$2:$I$101,2,FALSE)))</f>
        <v/>
      </c>
      <c r="D344" s="2" t="n"/>
      <c r="E344" s="4" t="n"/>
      <c r="F344" s="4" t="n"/>
      <c r="G344" s="12" t="n"/>
      <c r="H344" s="13">
        <f>IF($P344="","",IF($P344&lt;&gt;"OK",NA(),NETWORKDAYS(E344,F344,'Holidays'!$A$2:$A$51)*G344))</f>
        <v/>
      </c>
      <c r="I344" s="13">
        <f>IF($P344="","",IF($P344&lt;&gt;"OK",NA(),H344*'Settings'!$B$4*VLOOKUP(B344,'Employees'!$A$2:$I$101,5,FALSE)))</f>
        <v/>
      </c>
      <c r="J344" s="2" t="n"/>
      <c r="K344" s="2" t="n"/>
      <c r="L344" s="4" t="n"/>
      <c r="M344" s="2" t="n"/>
      <c r="N344" s="13">
        <f>IF($P344="","",IF($P344&lt;&gt;"OK",NA(),IF(J344="Approved",IF(E344&gt;'Settings'!$B$3,0,NETWORKDAYS(E344,MIN(F344,'Settings'!$B$3),'Holidays'!$A$2:$A$51)*G344*'Settings'!$B$4*VLOOKUP(B344,'Employees'!$A$2:$I$101,5,FALSE)),0)))</f>
        <v/>
      </c>
      <c r="O344" s="13">
        <f>IF($P344="","",IF($P344&lt;&gt;"OK",NA(),IF(J344="Approved",I344-N344,0)))</f>
        <v/>
      </c>
      <c r="P344" s="8">
        <f>IF(COUNTA(A344:B344,D344:G344,J344:M344)=0,"",IF('Settings'!$B$7&lt;&gt;"OK","CHECK SETTINGS",IF(OR(A344="",COUNTIFS($A$2:$A$1001,A344)&lt;&gt;1,COUNTIFS('Employees'!$A$2:$A$101,B344,'Employees'!$I$2:$I$101,"OK")&lt;&gt;1,COUNTIFS('Settings'!$H$11:$H$13,D344)&lt;&gt;1),"CHECK ID / TYPE",IF(OR(NOT(ISNUMBER(E344)),NOT(ISNUMBER(F344)),NOT(ISNUMBER(G344))),"CHECK DATES / FRACTION",IF(OR(E344&lt;MAX('Settings'!$B$2,VLOOKUP(B344,'Employees'!$A$2:$H$101,3,FALSE)),F344&gt;'Settings'!$B$5,F344&lt;E344,NOT(OR(G344=1,AND(G344=0.5,E344=F344))),NOT(OR(J344="Pending",J344="Approved",J344="Denied",J344="Canceled"))),"CHECK DATES / FRACTION / STATUS",IF(AND(OR(J344="Approved",J344="Denied"),OR(K344="",NOT(ISNUMBER(L344)))),"ADD DECISION RECORD",IF(AND(OR(J344="Approved",J344="Pending"),COUNTIFS($B$2:$B$1001,B344,$E$2:$E$1001,"&lt;="&amp;F344,$F$2:$F$1001,"&gt;="&amp;E344,$J$2:$J$1001,"&lt;&gt;Denied",$J$2:$J$1001,"&lt;&gt;Canceled")&gt;1),"OVERLAPPING ACTIVE REQUESTS",IF(NETWORKDAYS(E344,F344,'Holidays'!$A$2:$A$51)=0,"NO WORKDAYS","OK"))))))))</f>
        <v/>
      </c>
    </row>
    <row r="345">
      <c r="A345" s="11" t="n"/>
      <c r="B345" s="11" t="n"/>
      <c r="C345" s="8">
        <f>IF($P345="","",IF($P345&lt;&gt;"OK",NA(),VLOOKUP(B345,'Employees'!$A$2:$I$101,2,FALSE)))</f>
        <v/>
      </c>
      <c r="D345" s="2" t="n"/>
      <c r="E345" s="4" t="n"/>
      <c r="F345" s="4" t="n"/>
      <c r="G345" s="12" t="n"/>
      <c r="H345" s="13">
        <f>IF($P345="","",IF($P345&lt;&gt;"OK",NA(),NETWORKDAYS(E345,F345,'Holidays'!$A$2:$A$51)*G345))</f>
        <v/>
      </c>
      <c r="I345" s="13">
        <f>IF($P345="","",IF($P345&lt;&gt;"OK",NA(),H345*'Settings'!$B$4*VLOOKUP(B345,'Employees'!$A$2:$I$101,5,FALSE)))</f>
        <v/>
      </c>
      <c r="J345" s="2" t="n"/>
      <c r="K345" s="2" t="n"/>
      <c r="L345" s="4" t="n"/>
      <c r="M345" s="2" t="n"/>
      <c r="N345" s="13">
        <f>IF($P345="","",IF($P345&lt;&gt;"OK",NA(),IF(J345="Approved",IF(E345&gt;'Settings'!$B$3,0,NETWORKDAYS(E345,MIN(F345,'Settings'!$B$3),'Holidays'!$A$2:$A$51)*G345*'Settings'!$B$4*VLOOKUP(B345,'Employees'!$A$2:$I$101,5,FALSE)),0)))</f>
        <v/>
      </c>
      <c r="O345" s="13">
        <f>IF($P345="","",IF($P345&lt;&gt;"OK",NA(),IF(J345="Approved",I345-N345,0)))</f>
        <v/>
      </c>
      <c r="P345" s="8">
        <f>IF(COUNTA(A345:B345,D345:G345,J345:M345)=0,"",IF('Settings'!$B$7&lt;&gt;"OK","CHECK SETTINGS",IF(OR(A345="",COUNTIFS($A$2:$A$1001,A345)&lt;&gt;1,COUNTIFS('Employees'!$A$2:$A$101,B345,'Employees'!$I$2:$I$101,"OK")&lt;&gt;1,COUNTIFS('Settings'!$H$11:$H$13,D345)&lt;&gt;1),"CHECK ID / TYPE",IF(OR(NOT(ISNUMBER(E345)),NOT(ISNUMBER(F345)),NOT(ISNUMBER(G345))),"CHECK DATES / FRACTION",IF(OR(E345&lt;MAX('Settings'!$B$2,VLOOKUP(B345,'Employees'!$A$2:$H$101,3,FALSE)),F345&gt;'Settings'!$B$5,F345&lt;E345,NOT(OR(G345=1,AND(G345=0.5,E345=F345))),NOT(OR(J345="Pending",J345="Approved",J345="Denied",J345="Canceled"))),"CHECK DATES / FRACTION / STATUS",IF(AND(OR(J345="Approved",J345="Denied"),OR(K345="",NOT(ISNUMBER(L345)))),"ADD DECISION RECORD",IF(AND(OR(J345="Approved",J345="Pending"),COUNTIFS($B$2:$B$1001,B345,$E$2:$E$1001,"&lt;="&amp;F345,$F$2:$F$1001,"&gt;="&amp;E345,$J$2:$J$1001,"&lt;&gt;Denied",$J$2:$J$1001,"&lt;&gt;Canceled")&gt;1),"OVERLAPPING ACTIVE REQUESTS",IF(NETWORKDAYS(E345,F345,'Holidays'!$A$2:$A$51)=0,"NO WORKDAYS","OK"))))))))</f>
        <v/>
      </c>
    </row>
    <row r="346">
      <c r="A346" s="11" t="n"/>
      <c r="B346" s="11" t="n"/>
      <c r="C346" s="8">
        <f>IF($P346="","",IF($P346&lt;&gt;"OK",NA(),VLOOKUP(B346,'Employees'!$A$2:$I$101,2,FALSE)))</f>
        <v/>
      </c>
      <c r="D346" s="2" t="n"/>
      <c r="E346" s="4" t="n"/>
      <c r="F346" s="4" t="n"/>
      <c r="G346" s="12" t="n"/>
      <c r="H346" s="13">
        <f>IF($P346="","",IF($P346&lt;&gt;"OK",NA(),NETWORKDAYS(E346,F346,'Holidays'!$A$2:$A$51)*G346))</f>
        <v/>
      </c>
      <c r="I346" s="13">
        <f>IF($P346="","",IF($P346&lt;&gt;"OK",NA(),H346*'Settings'!$B$4*VLOOKUP(B346,'Employees'!$A$2:$I$101,5,FALSE)))</f>
        <v/>
      </c>
      <c r="J346" s="2" t="n"/>
      <c r="K346" s="2" t="n"/>
      <c r="L346" s="4" t="n"/>
      <c r="M346" s="2" t="n"/>
      <c r="N346" s="13">
        <f>IF($P346="","",IF($P346&lt;&gt;"OK",NA(),IF(J346="Approved",IF(E346&gt;'Settings'!$B$3,0,NETWORKDAYS(E346,MIN(F346,'Settings'!$B$3),'Holidays'!$A$2:$A$51)*G346*'Settings'!$B$4*VLOOKUP(B346,'Employees'!$A$2:$I$101,5,FALSE)),0)))</f>
        <v/>
      </c>
      <c r="O346" s="13">
        <f>IF($P346="","",IF($P346&lt;&gt;"OK",NA(),IF(J346="Approved",I346-N346,0)))</f>
        <v/>
      </c>
      <c r="P346" s="8">
        <f>IF(COUNTA(A346:B346,D346:G346,J346:M346)=0,"",IF('Settings'!$B$7&lt;&gt;"OK","CHECK SETTINGS",IF(OR(A346="",COUNTIFS($A$2:$A$1001,A346)&lt;&gt;1,COUNTIFS('Employees'!$A$2:$A$101,B346,'Employees'!$I$2:$I$101,"OK")&lt;&gt;1,COUNTIFS('Settings'!$H$11:$H$13,D346)&lt;&gt;1),"CHECK ID / TYPE",IF(OR(NOT(ISNUMBER(E346)),NOT(ISNUMBER(F346)),NOT(ISNUMBER(G346))),"CHECK DATES / FRACTION",IF(OR(E346&lt;MAX('Settings'!$B$2,VLOOKUP(B346,'Employees'!$A$2:$H$101,3,FALSE)),F346&gt;'Settings'!$B$5,F346&lt;E346,NOT(OR(G346=1,AND(G346=0.5,E346=F346))),NOT(OR(J346="Pending",J346="Approved",J346="Denied",J346="Canceled"))),"CHECK DATES / FRACTION / STATUS",IF(AND(OR(J346="Approved",J346="Denied"),OR(K346="",NOT(ISNUMBER(L346)))),"ADD DECISION RECORD",IF(AND(OR(J346="Approved",J346="Pending"),COUNTIFS($B$2:$B$1001,B346,$E$2:$E$1001,"&lt;="&amp;F346,$F$2:$F$1001,"&gt;="&amp;E346,$J$2:$J$1001,"&lt;&gt;Denied",$J$2:$J$1001,"&lt;&gt;Canceled")&gt;1),"OVERLAPPING ACTIVE REQUESTS",IF(NETWORKDAYS(E346,F346,'Holidays'!$A$2:$A$51)=0,"NO WORKDAYS","OK"))))))))</f>
        <v/>
      </c>
    </row>
    <row r="347">
      <c r="A347" s="11" t="n"/>
      <c r="B347" s="11" t="n"/>
      <c r="C347" s="8">
        <f>IF($P347="","",IF($P347&lt;&gt;"OK",NA(),VLOOKUP(B347,'Employees'!$A$2:$I$101,2,FALSE)))</f>
        <v/>
      </c>
      <c r="D347" s="2" t="n"/>
      <c r="E347" s="4" t="n"/>
      <c r="F347" s="4" t="n"/>
      <c r="G347" s="12" t="n"/>
      <c r="H347" s="13">
        <f>IF($P347="","",IF($P347&lt;&gt;"OK",NA(),NETWORKDAYS(E347,F347,'Holidays'!$A$2:$A$51)*G347))</f>
        <v/>
      </c>
      <c r="I347" s="13">
        <f>IF($P347="","",IF($P347&lt;&gt;"OK",NA(),H347*'Settings'!$B$4*VLOOKUP(B347,'Employees'!$A$2:$I$101,5,FALSE)))</f>
        <v/>
      </c>
      <c r="J347" s="2" t="n"/>
      <c r="K347" s="2" t="n"/>
      <c r="L347" s="4" t="n"/>
      <c r="M347" s="2" t="n"/>
      <c r="N347" s="13">
        <f>IF($P347="","",IF($P347&lt;&gt;"OK",NA(),IF(J347="Approved",IF(E347&gt;'Settings'!$B$3,0,NETWORKDAYS(E347,MIN(F347,'Settings'!$B$3),'Holidays'!$A$2:$A$51)*G347*'Settings'!$B$4*VLOOKUP(B347,'Employees'!$A$2:$I$101,5,FALSE)),0)))</f>
        <v/>
      </c>
      <c r="O347" s="13">
        <f>IF($P347="","",IF($P347&lt;&gt;"OK",NA(),IF(J347="Approved",I347-N347,0)))</f>
        <v/>
      </c>
      <c r="P347" s="8">
        <f>IF(COUNTA(A347:B347,D347:G347,J347:M347)=0,"",IF('Settings'!$B$7&lt;&gt;"OK","CHECK SETTINGS",IF(OR(A347="",COUNTIFS($A$2:$A$1001,A347)&lt;&gt;1,COUNTIFS('Employees'!$A$2:$A$101,B347,'Employees'!$I$2:$I$101,"OK")&lt;&gt;1,COUNTIFS('Settings'!$H$11:$H$13,D347)&lt;&gt;1),"CHECK ID / TYPE",IF(OR(NOT(ISNUMBER(E347)),NOT(ISNUMBER(F347)),NOT(ISNUMBER(G347))),"CHECK DATES / FRACTION",IF(OR(E347&lt;MAX('Settings'!$B$2,VLOOKUP(B347,'Employees'!$A$2:$H$101,3,FALSE)),F347&gt;'Settings'!$B$5,F347&lt;E347,NOT(OR(G347=1,AND(G347=0.5,E347=F347))),NOT(OR(J347="Pending",J347="Approved",J347="Denied",J347="Canceled"))),"CHECK DATES / FRACTION / STATUS",IF(AND(OR(J347="Approved",J347="Denied"),OR(K347="",NOT(ISNUMBER(L347)))),"ADD DECISION RECORD",IF(AND(OR(J347="Approved",J347="Pending"),COUNTIFS($B$2:$B$1001,B347,$E$2:$E$1001,"&lt;="&amp;F347,$F$2:$F$1001,"&gt;="&amp;E347,$J$2:$J$1001,"&lt;&gt;Denied",$J$2:$J$1001,"&lt;&gt;Canceled")&gt;1),"OVERLAPPING ACTIVE REQUESTS",IF(NETWORKDAYS(E347,F347,'Holidays'!$A$2:$A$51)=0,"NO WORKDAYS","OK"))))))))</f>
        <v/>
      </c>
    </row>
    <row r="348">
      <c r="A348" s="11" t="n"/>
      <c r="B348" s="11" t="n"/>
      <c r="C348" s="8">
        <f>IF($P348="","",IF($P348&lt;&gt;"OK",NA(),VLOOKUP(B348,'Employees'!$A$2:$I$101,2,FALSE)))</f>
        <v/>
      </c>
      <c r="D348" s="2" t="n"/>
      <c r="E348" s="4" t="n"/>
      <c r="F348" s="4" t="n"/>
      <c r="G348" s="12" t="n"/>
      <c r="H348" s="13">
        <f>IF($P348="","",IF($P348&lt;&gt;"OK",NA(),NETWORKDAYS(E348,F348,'Holidays'!$A$2:$A$51)*G348))</f>
        <v/>
      </c>
      <c r="I348" s="13">
        <f>IF($P348="","",IF($P348&lt;&gt;"OK",NA(),H348*'Settings'!$B$4*VLOOKUP(B348,'Employees'!$A$2:$I$101,5,FALSE)))</f>
        <v/>
      </c>
      <c r="J348" s="2" t="n"/>
      <c r="K348" s="2" t="n"/>
      <c r="L348" s="4" t="n"/>
      <c r="M348" s="2" t="n"/>
      <c r="N348" s="13">
        <f>IF($P348="","",IF($P348&lt;&gt;"OK",NA(),IF(J348="Approved",IF(E348&gt;'Settings'!$B$3,0,NETWORKDAYS(E348,MIN(F348,'Settings'!$B$3),'Holidays'!$A$2:$A$51)*G348*'Settings'!$B$4*VLOOKUP(B348,'Employees'!$A$2:$I$101,5,FALSE)),0)))</f>
        <v/>
      </c>
      <c r="O348" s="13">
        <f>IF($P348="","",IF($P348&lt;&gt;"OK",NA(),IF(J348="Approved",I348-N348,0)))</f>
        <v/>
      </c>
      <c r="P348" s="8">
        <f>IF(COUNTA(A348:B348,D348:G348,J348:M348)=0,"",IF('Settings'!$B$7&lt;&gt;"OK","CHECK SETTINGS",IF(OR(A348="",COUNTIFS($A$2:$A$1001,A348)&lt;&gt;1,COUNTIFS('Employees'!$A$2:$A$101,B348,'Employees'!$I$2:$I$101,"OK")&lt;&gt;1,COUNTIFS('Settings'!$H$11:$H$13,D348)&lt;&gt;1),"CHECK ID / TYPE",IF(OR(NOT(ISNUMBER(E348)),NOT(ISNUMBER(F348)),NOT(ISNUMBER(G348))),"CHECK DATES / FRACTION",IF(OR(E348&lt;MAX('Settings'!$B$2,VLOOKUP(B348,'Employees'!$A$2:$H$101,3,FALSE)),F348&gt;'Settings'!$B$5,F348&lt;E348,NOT(OR(G348=1,AND(G348=0.5,E348=F348))),NOT(OR(J348="Pending",J348="Approved",J348="Denied",J348="Canceled"))),"CHECK DATES / FRACTION / STATUS",IF(AND(OR(J348="Approved",J348="Denied"),OR(K348="",NOT(ISNUMBER(L348)))),"ADD DECISION RECORD",IF(AND(OR(J348="Approved",J348="Pending"),COUNTIFS($B$2:$B$1001,B348,$E$2:$E$1001,"&lt;="&amp;F348,$F$2:$F$1001,"&gt;="&amp;E348,$J$2:$J$1001,"&lt;&gt;Denied",$J$2:$J$1001,"&lt;&gt;Canceled")&gt;1),"OVERLAPPING ACTIVE REQUESTS",IF(NETWORKDAYS(E348,F348,'Holidays'!$A$2:$A$51)=0,"NO WORKDAYS","OK"))))))))</f>
        <v/>
      </c>
    </row>
    <row r="349">
      <c r="A349" s="11" t="n"/>
      <c r="B349" s="11" t="n"/>
      <c r="C349" s="8">
        <f>IF($P349="","",IF($P349&lt;&gt;"OK",NA(),VLOOKUP(B349,'Employees'!$A$2:$I$101,2,FALSE)))</f>
        <v/>
      </c>
      <c r="D349" s="2" t="n"/>
      <c r="E349" s="4" t="n"/>
      <c r="F349" s="4" t="n"/>
      <c r="G349" s="12" t="n"/>
      <c r="H349" s="13">
        <f>IF($P349="","",IF($P349&lt;&gt;"OK",NA(),NETWORKDAYS(E349,F349,'Holidays'!$A$2:$A$51)*G349))</f>
        <v/>
      </c>
      <c r="I349" s="13">
        <f>IF($P349="","",IF($P349&lt;&gt;"OK",NA(),H349*'Settings'!$B$4*VLOOKUP(B349,'Employees'!$A$2:$I$101,5,FALSE)))</f>
        <v/>
      </c>
      <c r="J349" s="2" t="n"/>
      <c r="K349" s="2" t="n"/>
      <c r="L349" s="4" t="n"/>
      <c r="M349" s="2" t="n"/>
      <c r="N349" s="13">
        <f>IF($P349="","",IF($P349&lt;&gt;"OK",NA(),IF(J349="Approved",IF(E349&gt;'Settings'!$B$3,0,NETWORKDAYS(E349,MIN(F349,'Settings'!$B$3),'Holidays'!$A$2:$A$51)*G349*'Settings'!$B$4*VLOOKUP(B349,'Employees'!$A$2:$I$101,5,FALSE)),0)))</f>
        <v/>
      </c>
      <c r="O349" s="13">
        <f>IF($P349="","",IF($P349&lt;&gt;"OK",NA(),IF(J349="Approved",I349-N349,0)))</f>
        <v/>
      </c>
      <c r="P349" s="8">
        <f>IF(COUNTA(A349:B349,D349:G349,J349:M349)=0,"",IF('Settings'!$B$7&lt;&gt;"OK","CHECK SETTINGS",IF(OR(A349="",COUNTIFS($A$2:$A$1001,A349)&lt;&gt;1,COUNTIFS('Employees'!$A$2:$A$101,B349,'Employees'!$I$2:$I$101,"OK")&lt;&gt;1,COUNTIFS('Settings'!$H$11:$H$13,D349)&lt;&gt;1),"CHECK ID / TYPE",IF(OR(NOT(ISNUMBER(E349)),NOT(ISNUMBER(F349)),NOT(ISNUMBER(G349))),"CHECK DATES / FRACTION",IF(OR(E349&lt;MAX('Settings'!$B$2,VLOOKUP(B349,'Employees'!$A$2:$H$101,3,FALSE)),F349&gt;'Settings'!$B$5,F349&lt;E349,NOT(OR(G349=1,AND(G349=0.5,E349=F349))),NOT(OR(J349="Pending",J349="Approved",J349="Denied",J349="Canceled"))),"CHECK DATES / FRACTION / STATUS",IF(AND(OR(J349="Approved",J349="Denied"),OR(K349="",NOT(ISNUMBER(L349)))),"ADD DECISION RECORD",IF(AND(OR(J349="Approved",J349="Pending"),COUNTIFS($B$2:$B$1001,B349,$E$2:$E$1001,"&lt;="&amp;F349,$F$2:$F$1001,"&gt;="&amp;E349,$J$2:$J$1001,"&lt;&gt;Denied",$J$2:$J$1001,"&lt;&gt;Canceled")&gt;1),"OVERLAPPING ACTIVE REQUESTS",IF(NETWORKDAYS(E349,F349,'Holidays'!$A$2:$A$51)=0,"NO WORKDAYS","OK"))))))))</f>
        <v/>
      </c>
    </row>
    <row r="350">
      <c r="A350" s="11" t="n"/>
      <c r="B350" s="11" t="n"/>
      <c r="C350" s="8">
        <f>IF($P350="","",IF($P350&lt;&gt;"OK",NA(),VLOOKUP(B350,'Employees'!$A$2:$I$101,2,FALSE)))</f>
        <v/>
      </c>
      <c r="D350" s="2" t="n"/>
      <c r="E350" s="4" t="n"/>
      <c r="F350" s="4" t="n"/>
      <c r="G350" s="12" t="n"/>
      <c r="H350" s="13">
        <f>IF($P350="","",IF($P350&lt;&gt;"OK",NA(),NETWORKDAYS(E350,F350,'Holidays'!$A$2:$A$51)*G350))</f>
        <v/>
      </c>
      <c r="I350" s="13">
        <f>IF($P350="","",IF($P350&lt;&gt;"OK",NA(),H350*'Settings'!$B$4*VLOOKUP(B350,'Employees'!$A$2:$I$101,5,FALSE)))</f>
        <v/>
      </c>
      <c r="J350" s="2" t="n"/>
      <c r="K350" s="2" t="n"/>
      <c r="L350" s="4" t="n"/>
      <c r="M350" s="2" t="n"/>
      <c r="N350" s="13">
        <f>IF($P350="","",IF($P350&lt;&gt;"OK",NA(),IF(J350="Approved",IF(E350&gt;'Settings'!$B$3,0,NETWORKDAYS(E350,MIN(F350,'Settings'!$B$3),'Holidays'!$A$2:$A$51)*G350*'Settings'!$B$4*VLOOKUP(B350,'Employees'!$A$2:$I$101,5,FALSE)),0)))</f>
        <v/>
      </c>
      <c r="O350" s="13">
        <f>IF($P350="","",IF($P350&lt;&gt;"OK",NA(),IF(J350="Approved",I350-N350,0)))</f>
        <v/>
      </c>
      <c r="P350" s="8">
        <f>IF(COUNTA(A350:B350,D350:G350,J350:M350)=0,"",IF('Settings'!$B$7&lt;&gt;"OK","CHECK SETTINGS",IF(OR(A350="",COUNTIFS($A$2:$A$1001,A350)&lt;&gt;1,COUNTIFS('Employees'!$A$2:$A$101,B350,'Employees'!$I$2:$I$101,"OK")&lt;&gt;1,COUNTIFS('Settings'!$H$11:$H$13,D350)&lt;&gt;1),"CHECK ID / TYPE",IF(OR(NOT(ISNUMBER(E350)),NOT(ISNUMBER(F350)),NOT(ISNUMBER(G350))),"CHECK DATES / FRACTION",IF(OR(E350&lt;MAX('Settings'!$B$2,VLOOKUP(B350,'Employees'!$A$2:$H$101,3,FALSE)),F350&gt;'Settings'!$B$5,F350&lt;E350,NOT(OR(G350=1,AND(G350=0.5,E350=F350))),NOT(OR(J350="Pending",J350="Approved",J350="Denied",J350="Canceled"))),"CHECK DATES / FRACTION / STATUS",IF(AND(OR(J350="Approved",J350="Denied"),OR(K350="",NOT(ISNUMBER(L350)))),"ADD DECISION RECORD",IF(AND(OR(J350="Approved",J350="Pending"),COUNTIFS($B$2:$B$1001,B350,$E$2:$E$1001,"&lt;="&amp;F350,$F$2:$F$1001,"&gt;="&amp;E350,$J$2:$J$1001,"&lt;&gt;Denied",$J$2:$J$1001,"&lt;&gt;Canceled")&gt;1),"OVERLAPPING ACTIVE REQUESTS",IF(NETWORKDAYS(E350,F350,'Holidays'!$A$2:$A$51)=0,"NO WORKDAYS","OK"))))))))</f>
        <v/>
      </c>
    </row>
    <row r="351">
      <c r="A351" s="11" t="n"/>
      <c r="B351" s="11" t="n"/>
      <c r="C351" s="8">
        <f>IF($P351="","",IF($P351&lt;&gt;"OK",NA(),VLOOKUP(B351,'Employees'!$A$2:$I$101,2,FALSE)))</f>
        <v/>
      </c>
      <c r="D351" s="2" t="n"/>
      <c r="E351" s="4" t="n"/>
      <c r="F351" s="4" t="n"/>
      <c r="G351" s="12" t="n"/>
      <c r="H351" s="13">
        <f>IF($P351="","",IF($P351&lt;&gt;"OK",NA(),NETWORKDAYS(E351,F351,'Holidays'!$A$2:$A$51)*G351))</f>
        <v/>
      </c>
      <c r="I351" s="13">
        <f>IF($P351="","",IF($P351&lt;&gt;"OK",NA(),H351*'Settings'!$B$4*VLOOKUP(B351,'Employees'!$A$2:$I$101,5,FALSE)))</f>
        <v/>
      </c>
      <c r="J351" s="2" t="n"/>
      <c r="K351" s="2" t="n"/>
      <c r="L351" s="4" t="n"/>
      <c r="M351" s="2" t="n"/>
      <c r="N351" s="13">
        <f>IF($P351="","",IF($P351&lt;&gt;"OK",NA(),IF(J351="Approved",IF(E351&gt;'Settings'!$B$3,0,NETWORKDAYS(E351,MIN(F351,'Settings'!$B$3),'Holidays'!$A$2:$A$51)*G351*'Settings'!$B$4*VLOOKUP(B351,'Employees'!$A$2:$I$101,5,FALSE)),0)))</f>
        <v/>
      </c>
      <c r="O351" s="13">
        <f>IF($P351="","",IF($P351&lt;&gt;"OK",NA(),IF(J351="Approved",I351-N351,0)))</f>
        <v/>
      </c>
      <c r="P351" s="8">
        <f>IF(COUNTA(A351:B351,D351:G351,J351:M351)=0,"",IF('Settings'!$B$7&lt;&gt;"OK","CHECK SETTINGS",IF(OR(A351="",COUNTIFS($A$2:$A$1001,A351)&lt;&gt;1,COUNTIFS('Employees'!$A$2:$A$101,B351,'Employees'!$I$2:$I$101,"OK")&lt;&gt;1,COUNTIFS('Settings'!$H$11:$H$13,D351)&lt;&gt;1),"CHECK ID / TYPE",IF(OR(NOT(ISNUMBER(E351)),NOT(ISNUMBER(F351)),NOT(ISNUMBER(G351))),"CHECK DATES / FRACTION",IF(OR(E351&lt;MAX('Settings'!$B$2,VLOOKUP(B351,'Employees'!$A$2:$H$101,3,FALSE)),F351&gt;'Settings'!$B$5,F351&lt;E351,NOT(OR(G351=1,AND(G351=0.5,E351=F351))),NOT(OR(J351="Pending",J351="Approved",J351="Denied",J351="Canceled"))),"CHECK DATES / FRACTION / STATUS",IF(AND(OR(J351="Approved",J351="Denied"),OR(K351="",NOT(ISNUMBER(L351)))),"ADD DECISION RECORD",IF(AND(OR(J351="Approved",J351="Pending"),COUNTIFS($B$2:$B$1001,B351,$E$2:$E$1001,"&lt;="&amp;F351,$F$2:$F$1001,"&gt;="&amp;E351,$J$2:$J$1001,"&lt;&gt;Denied",$J$2:$J$1001,"&lt;&gt;Canceled")&gt;1),"OVERLAPPING ACTIVE REQUESTS",IF(NETWORKDAYS(E351,F351,'Holidays'!$A$2:$A$51)=0,"NO WORKDAYS","OK"))))))))</f>
        <v/>
      </c>
    </row>
    <row r="352">
      <c r="A352" s="11" t="n"/>
      <c r="B352" s="11" t="n"/>
      <c r="C352" s="8">
        <f>IF($P352="","",IF($P352&lt;&gt;"OK",NA(),VLOOKUP(B352,'Employees'!$A$2:$I$101,2,FALSE)))</f>
        <v/>
      </c>
      <c r="D352" s="2" t="n"/>
      <c r="E352" s="4" t="n"/>
      <c r="F352" s="4" t="n"/>
      <c r="G352" s="12" t="n"/>
      <c r="H352" s="13">
        <f>IF($P352="","",IF($P352&lt;&gt;"OK",NA(),NETWORKDAYS(E352,F352,'Holidays'!$A$2:$A$51)*G352))</f>
        <v/>
      </c>
      <c r="I352" s="13">
        <f>IF($P352="","",IF($P352&lt;&gt;"OK",NA(),H352*'Settings'!$B$4*VLOOKUP(B352,'Employees'!$A$2:$I$101,5,FALSE)))</f>
        <v/>
      </c>
      <c r="J352" s="2" t="n"/>
      <c r="K352" s="2" t="n"/>
      <c r="L352" s="4" t="n"/>
      <c r="M352" s="2" t="n"/>
      <c r="N352" s="13">
        <f>IF($P352="","",IF($P352&lt;&gt;"OK",NA(),IF(J352="Approved",IF(E352&gt;'Settings'!$B$3,0,NETWORKDAYS(E352,MIN(F352,'Settings'!$B$3),'Holidays'!$A$2:$A$51)*G352*'Settings'!$B$4*VLOOKUP(B352,'Employees'!$A$2:$I$101,5,FALSE)),0)))</f>
        <v/>
      </c>
      <c r="O352" s="13">
        <f>IF($P352="","",IF($P352&lt;&gt;"OK",NA(),IF(J352="Approved",I352-N352,0)))</f>
        <v/>
      </c>
      <c r="P352" s="8">
        <f>IF(COUNTA(A352:B352,D352:G352,J352:M352)=0,"",IF('Settings'!$B$7&lt;&gt;"OK","CHECK SETTINGS",IF(OR(A352="",COUNTIFS($A$2:$A$1001,A352)&lt;&gt;1,COUNTIFS('Employees'!$A$2:$A$101,B352,'Employees'!$I$2:$I$101,"OK")&lt;&gt;1,COUNTIFS('Settings'!$H$11:$H$13,D352)&lt;&gt;1),"CHECK ID / TYPE",IF(OR(NOT(ISNUMBER(E352)),NOT(ISNUMBER(F352)),NOT(ISNUMBER(G352))),"CHECK DATES / FRACTION",IF(OR(E352&lt;MAX('Settings'!$B$2,VLOOKUP(B352,'Employees'!$A$2:$H$101,3,FALSE)),F352&gt;'Settings'!$B$5,F352&lt;E352,NOT(OR(G352=1,AND(G352=0.5,E352=F352))),NOT(OR(J352="Pending",J352="Approved",J352="Denied",J352="Canceled"))),"CHECK DATES / FRACTION / STATUS",IF(AND(OR(J352="Approved",J352="Denied"),OR(K352="",NOT(ISNUMBER(L352)))),"ADD DECISION RECORD",IF(AND(OR(J352="Approved",J352="Pending"),COUNTIFS($B$2:$B$1001,B352,$E$2:$E$1001,"&lt;="&amp;F352,$F$2:$F$1001,"&gt;="&amp;E352,$J$2:$J$1001,"&lt;&gt;Denied",$J$2:$J$1001,"&lt;&gt;Canceled")&gt;1),"OVERLAPPING ACTIVE REQUESTS",IF(NETWORKDAYS(E352,F352,'Holidays'!$A$2:$A$51)=0,"NO WORKDAYS","OK"))))))))</f>
        <v/>
      </c>
    </row>
    <row r="353">
      <c r="A353" s="11" t="n"/>
      <c r="B353" s="11" t="n"/>
      <c r="C353" s="8">
        <f>IF($P353="","",IF($P353&lt;&gt;"OK",NA(),VLOOKUP(B353,'Employees'!$A$2:$I$101,2,FALSE)))</f>
        <v/>
      </c>
      <c r="D353" s="2" t="n"/>
      <c r="E353" s="4" t="n"/>
      <c r="F353" s="4" t="n"/>
      <c r="G353" s="12" t="n"/>
      <c r="H353" s="13">
        <f>IF($P353="","",IF($P353&lt;&gt;"OK",NA(),NETWORKDAYS(E353,F353,'Holidays'!$A$2:$A$51)*G353))</f>
        <v/>
      </c>
      <c r="I353" s="13">
        <f>IF($P353="","",IF($P353&lt;&gt;"OK",NA(),H353*'Settings'!$B$4*VLOOKUP(B353,'Employees'!$A$2:$I$101,5,FALSE)))</f>
        <v/>
      </c>
      <c r="J353" s="2" t="n"/>
      <c r="K353" s="2" t="n"/>
      <c r="L353" s="4" t="n"/>
      <c r="M353" s="2" t="n"/>
      <c r="N353" s="13">
        <f>IF($P353="","",IF($P353&lt;&gt;"OK",NA(),IF(J353="Approved",IF(E353&gt;'Settings'!$B$3,0,NETWORKDAYS(E353,MIN(F353,'Settings'!$B$3),'Holidays'!$A$2:$A$51)*G353*'Settings'!$B$4*VLOOKUP(B353,'Employees'!$A$2:$I$101,5,FALSE)),0)))</f>
        <v/>
      </c>
      <c r="O353" s="13">
        <f>IF($P353="","",IF($P353&lt;&gt;"OK",NA(),IF(J353="Approved",I353-N353,0)))</f>
        <v/>
      </c>
      <c r="P353" s="8">
        <f>IF(COUNTA(A353:B353,D353:G353,J353:M353)=0,"",IF('Settings'!$B$7&lt;&gt;"OK","CHECK SETTINGS",IF(OR(A353="",COUNTIFS($A$2:$A$1001,A353)&lt;&gt;1,COUNTIFS('Employees'!$A$2:$A$101,B353,'Employees'!$I$2:$I$101,"OK")&lt;&gt;1,COUNTIFS('Settings'!$H$11:$H$13,D353)&lt;&gt;1),"CHECK ID / TYPE",IF(OR(NOT(ISNUMBER(E353)),NOT(ISNUMBER(F353)),NOT(ISNUMBER(G353))),"CHECK DATES / FRACTION",IF(OR(E353&lt;MAX('Settings'!$B$2,VLOOKUP(B353,'Employees'!$A$2:$H$101,3,FALSE)),F353&gt;'Settings'!$B$5,F353&lt;E353,NOT(OR(G353=1,AND(G353=0.5,E353=F353))),NOT(OR(J353="Pending",J353="Approved",J353="Denied",J353="Canceled"))),"CHECK DATES / FRACTION / STATUS",IF(AND(OR(J353="Approved",J353="Denied"),OR(K353="",NOT(ISNUMBER(L353)))),"ADD DECISION RECORD",IF(AND(OR(J353="Approved",J353="Pending"),COUNTIFS($B$2:$B$1001,B353,$E$2:$E$1001,"&lt;="&amp;F353,$F$2:$F$1001,"&gt;="&amp;E353,$J$2:$J$1001,"&lt;&gt;Denied",$J$2:$J$1001,"&lt;&gt;Canceled")&gt;1),"OVERLAPPING ACTIVE REQUESTS",IF(NETWORKDAYS(E353,F353,'Holidays'!$A$2:$A$51)=0,"NO WORKDAYS","OK"))))))))</f>
        <v/>
      </c>
    </row>
    <row r="354">
      <c r="A354" s="11" t="n"/>
      <c r="B354" s="11" t="n"/>
      <c r="C354" s="8">
        <f>IF($P354="","",IF($P354&lt;&gt;"OK",NA(),VLOOKUP(B354,'Employees'!$A$2:$I$101,2,FALSE)))</f>
        <v/>
      </c>
      <c r="D354" s="2" t="n"/>
      <c r="E354" s="4" t="n"/>
      <c r="F354" s="4" t="n"/>
      <c r="G354" s="12" t="n"/>
      <c r="H354" s="13">
        <f>IF($P354="","",IF($P354&lt;&gt;"OK",NA(),NETWORKDAYS(E354,F354,'Holidays'!$A$2:$A$51)*G354))</f>
        <v/>
      </c>
      <c r="I354" s="13">
        <f>IF($P354="","",IF($P354&lt;&gt;"OK",NA(),H354*'Settings'!$B$4*VLOOKUP(B354,'Employees'!$A$2:$I$101,5,FALSE)))</f>
        <v/>
      </c>
      <c r="J354" s="2" t="n"/>
      <c r="K354" s="2" t="n"/>
      <c r="L354" s="4" t="n"/>
      <c r="M354" s="2" t="n"/>
      <c r="N354" s="13">
        <f>IF($P354="","",IF($P354&lt;&gt;"OK",NA(),IF(J354="Approved",IF(E354&gt;'Settings'!$B$3,0,NETWORKDAYS(E354,MIN(F354,'Settings'!$B$3),'Holidays'!$A$2:$A$51)*G354*'Settings'!$B$4*VLOOKUP(B354,'Employees'!$A$2:$I$101,5,FALSE)),0)))</f>
        <v/>
      </c>
      <c r="O354" s="13">
        <f>IF($P354="","",IF($P354&lt;&gt;"OK",NA(),IF(J354="Approved",I354-N354,0)))</f>
        <v/>
      </c>
      <c r="P354" s="8">
        <f>IF(COUNTA(A354:B354,D354:G354,J354:M354)=0,"",IF('Settings'!$B$7&lt;&gt;"OK","CHECK SETTINGS",IF(OR(A354="",COUNTIFS($A$2:$A$1001,A354)&lt;&gt;1,COUNTIFS('Employees'!$A$2:$A$101,B354,'Employees'!$I$2:$I$101,"OK")&lt;&gt;1,COUNTIFS('Settings'!$H$11:$H$13,D354)&lt;&gt;1),"CHECK ID / TYPE",IF(OR(NOT(ISNUMBER(E354)),NOT(ISNUMBER(F354)),NOT(ISNUMBER(G354))),"CHECK DATES / FRACTION",IF(OR(E354&lt;MAX('Settings'!$B$2,VLOOKUP(B354,'Employees'!$A$2:$H$101,3,FALSE)),F354&gt;'Settings'!$B$5,F354&lt;E354,NOT(OR(G354=1,AND(G354=0.5,E354=F354))),NOT(OR(J354="Pending",J354="Approved",J354="Denied",J354="Canceled"))),"CHECK DATES / FRACTION / STATUS",IF(AND(OR(J354="Approved",J354="Denied"),OR(K354="",NOT(ISNUMBER(L354)))),"ADD DECISION RECORD",IF(AND(OR(J354="Approved",J354="Pending"),COUNTIFS($B$2:$B$1001,B354,$E$2:$E$1001,"&lt;="&amp;F354,$F$2:$F$1001,"&gt;="&amp;E354,$J$2:$J$1001,"&lt;&gt;Denied",$J$2:$J$1001,"&lt;&gt;Canceled")&gt;1),"OVERLAPPING ACTIVE REQUESTS",IF(NETWORKDAYS(E354,F354,'Holidays'!$A$2:$A$51)=0,"NO WORKDAYS","OK"))))))))</f>
        <v/>
      </c>
    </row>
    <row r="355">
      <c r="A355" s="11" t="n"/>
      <c r="B355" s="11" t="n"/>
      <c r="C355" s="8">
        <f>IF($P355="","",IF($P355&lt;&gt;"OK",NA(),VLOOKUP(B355,'Employees'!$A$2:$I$101,2,FALSE)))</f>
        <v/>
      </c>
      <c r="D355" s="2" t="n"/>
      <c r="E355" s="4" t="n"/>
      <c r="F355" s="4" t="n"/>
      <c r="G355" s="12" t="n"/>
      <c r="H355" s="13">
        <f>IF($P355="","",IF($P355&lt;&gt;"OK",NA(),NETWORKDAYS(E355,F355,'Holidays'!$A$2:$A$51)*G355))</f>
        <v/>
      </c>
      <c r="I355" s="13">
        <f>IF($P355="","",IF($P355&lt;&gt;"OK",NA(),H355*'Settings'!$B$4*VLOOKUP(B355,'Employees'!$A$2:$I$101,5,FALSE)))</f>
        <v/>
      </c>
      <c r="J355" s="2" t="n"/>
      <c r="K355" s="2" t="n"/>
      <c r="L355" s="4" t="n"/>
      <c r="M355" s="2" t="n"/>
      <c r="N355" s="13">
        <f>IF($P355="","",IF($P355&lt;&gt;"OK",NA(),IF(J355="Approved",IF(E355&gt;'Settings'!$B$3,0,NETWORKDAYS(E355,MIN(F355,'Settings'!$B$3),'Holidays'!$A$2:$A$51)*G355*'Settings'!$B$4*VLOOKUP(B355,'Employees'!$A$2:$I$101,5,FALSE)),0)))</f>
        <v/>
      </c>
      <c r="O355" s="13">
        <f>IF($P355="","",IF($P355&lt;&gt;"OK",NA(),IF(J355="Approved",I355-N355,0)))</f>
        <v/>
      </c>
      <c r="P355" s="8">
        <f>IF(COUNTA(A355:B355,D355:G355,J355:M355)=0,"",IF('Settings'!$B$7&lt;&gt;"OK","CHECK SETTINGS",IF(OR(A355="",COUNTIFS($A$2:$A$1001,A355)&lt;&gt;1,COUNTIFS('Employees'!$A$2:$A$101,B355,'Employees'!$I$2:$I$101,"OK")&lt;&gt;1,COUNTIFS('Settings'!$H$11:$H$13,D355)&lt;&gt;1),"CHECK ID / TYPE",IF(OR(NOT(ISNUMBER(E355)),NOT(ISNUMBER(F355)),NOT(ISNUMBER(G355))),"CHECK DATES / FRACTION",IF(OR(E355&lt;MAX('Settings'!$B$2,VLOOKUP(B355,'Employees'!$A$2:$H$101,3,FALSE)),F355&gt;'Settings'!$B$5,F355&lt;E355,NOT(OR(G355=1,AND(G355=0.5,E355=F355))),NOT(OR(J355="Pending",J355="Approved",J355="Denied",J355="Canceled"))),"CHECK DATES / FRACTION / STATUS",IF(AND(OR(J355="Approved",J355="Denied"),OR(K355="",NOT(ISNUMBER(L355)))),"ADD DECISION RECORD",IF(AND(OR(J355="Approved",J355="Pending"),COUNTIFS($B$2:$B$1001,B355,$E$2:$E$1001,"&lt;="&amp;F355,$F$2:$F$1001,"&gt;="&amp;E355,$J$2:$J$1001,"&lt;&gt;Denied",$J$2:$J$1001,"&lt;&gt;Canceled")&gt;1),"OVERLAPPING ACTIVE REQUESTS",IF(NETWORKDAYS(E355,F355,'Holidays'!$A$2:$A$51)=0,"NO WORKDAYS","OK"))))))))</f>
        <v/>
      </c>
    </row>
    <row r="356">
      <c r="A356" s="11" t="n"/>
      <c r="B356" s="11" t="n"/>
      <c r="C356" s="8">
        <f>IF($P356="","",IF($P356&lt;&gt;"OK",NA(),VLOOKUP(B356,'Employees'!$A$2:$I$101,2,FALSE)))</f>
        <v/>
      </c>
      <c r="D356" s="2" t="n"/>
      <c r="E356" s="4" t="n"/>
      <c r="F356" s="4" t="n"/>
      <c r="G356" s="12" t="n"/>
      <c r="H356" s="13">
        <f>IF($P356="","",IF($P356&lt;&gt;"OK",NA(),NETWORKDAYS(E356,F356,'Holidays'!$A$2:$A$51)*G356))</f>
        <v/>
      </c>
      <c r="I356" s="13">
        <f>IF($P356="","",IF($P356&lt;&gt;"OK",NA(),H356*'Settings'!$B$4*VLOOKUP(B356,'Employees'!$A$2:$I$101,5,FALSE)))</f>
        <v/>
      </c>
      <c r="J356" s="2" t="n"/>
      <c r="K356" s="2" t="n"/>
      <c r="L356" s="4" t="n"/>
      <c r="M356" s="2" t="n"/>
      <c r="N356" s="13">
        <f>IF($P356="","",IF($P356&lt;&gt;"OK",NA(),IF(J356="Approved",IF(E356&gt;'Settings'!$B$3,0,NETWORKDAYS(E356,MIN(F356,'Settings'!$B$3),'Holidays'!$A$2:$A$51)*G356*'Settings'!$B$4*VLOOKUP(B356,'Employees'!$A$2:$I$101,5,FALSE)),0)))</f>
        <v/>
      </c>
      <c r="O356" s="13">
        <f>IF($P356="","",IF($P356&lt;&gt;"OK",NA(),IF(J356="Approved",I356-N356,0)))</f>
        <v/>
      </c>
      <c r="P356" s="8">
        <f>IF(COUNTA(A356:B356,D356:G356,J356:M356)=0,"",IF('Settings'!$B$7&lt;&gt;"OK","CHECK SETTINGS",IF(OR(A356="",COUNTIFS($A$2:$A$1001,A356)&lt;&gt;1,COUNTIFS('Employees'!$A$2:$A$101,B356,'Employees'!$I$2:$I$101,"OK")&lt;&gt;1,COUNTIFS('Settings'!$H$11:$H$13,D356)&lt;&gt;1),"CHECK ID / TYPE",IF(OR(NOT(ISNUMBER(E356)),NOT(ISNUMBER(F356)),NOT(ISNUMBER(G356))),"CHECK DATES / FRACTION",IF(OR(E356&lt;MAX('Settings'!$B$2,VLOOKUP(B356,'Employees'!$A$2:$H$101,3,FALSE)),F356&gt;'Settings'!$B$5,F356&lt;E356,NOT(OR(G356=1,AND(G356=0.5,E356=F356))),NOT(OR(J356="Pending",J356="Approved",J356="Denied",J356="Canceled"))),"CHECK DATES / FRACTION / STATUS",IF(AND(OR(J356="Approved",J356="Denied"),OR(K356="",NOT(ISNUMBER(L356)))),"ADD DECISION RECORD",IF(AND(OR(J356="Approved",J356="Pending"),COUNTIFS($B$2:$B$1001,B356,$E$2:$E$1001,"&lt;="&amp;F356,$F$2:$F$1001,"&gt;="&amp;E356,$J$2:$J$1001,"&lt;&gt;Denied",$J$2:$J$1001,"&lt;&gt;Canceled")&gt;1),"OVERLAPPING ACTIVE REQUESTS",IF(NETWORKDAYS(E356,F356,'Holidays'!$A$2:$A$51)=0,"NO WORKDAYS","OK"))))))))</f>
        <v/>
      </c>
    </row>
    <row r="357">
      <c r="A357" s="11" t="n"/>
      <c r="B357" s="11" t="n"/>
      <c r="C357" s="8">
        <f>IF($P357="","",IF($P357&lt;&gt;"OK",NA(),VLOOKUP(B357,'Employees'!$A$2:$I$101,2,FALSE)))</f>
        <v/>
      </c>
      <c r="D357" s="2" t="n"/>
      <c r="E357" s="4" t="n"/>
      <c r="F357" s="4" t="n"/>
      <c r="G357" s="12" t="n"/>
      <c r="H357" s="13">
        <f>IF($P357="","",IF($P357&lt;&gt;"OK",NA(),NETWORKDAYS(E357,F357,'Holidays'!$A$2:$A$51)*G357))</f>
        <v/>
      </c>
      <c r="I357" s="13">
        <f>IF($P357="","",IF($P357&lt;&gt;"OK",NA(),H357*'Settings'!$B$4*VLOOKUP(B357,'Employees'!$A$2:$I$101,5,FALSE)))</f>
        <v/>
      </c>
      <c r="J357" s="2" t="n"/>
      <c r="K357" s="2" t="n"/>
      <c r="L357" s="4" t="n"/>
      <c r="M357" s="2" t="n"/>
      <c r="N357" s="13">
        <f>IF($P357="","",IF($P357&lt;&gt;"OK",NA(),IF(J357="Approved",IF(E357&gt;'Settings'!$B$3,0,NETWORKDAYS(E357,MIN(F357,'Settings'!$B$3),'Holidays'!$A$2:$A$51)*G357*'Settings'!$B$4*VLOOKUP(B357,'Employees'!$A$2:$I$101,5,FALSE)),0)))</f>
        <v/>
      </c>
      <c r="O357" s="13">
        <f>IF($P357="","",IF($P357&lt;&gt;"OK",NA(),IF(J357="Approved",I357-N357,0)))</f>
        <v/>
      </c>
      <c r="P357" s="8">
        <f>IF(COUNTA(A357:B357,D357:G357,J357:M357)=0,"",IF('Settings'!$B$7&lt;&gt;"OK","CHECK SETTINGS",IF(OR(A357="",COUNTIFS($A$2:$A$1001,A357)&lt;&gt;1,COUNTIFS('Employees'!$A$2:$A$101,B357,'Employees'!$I$2:$I$101,"OK")&lt;&gt;1,COUNTIFS('Settings'!$H$11:$H$13,D357)&lt;&gt;1),"CHECK ID / TYPE",IF(OR(NOT(ISNUMBER(E357)),NOT(ISNUMBER(F357)),NOT(ISNUMBER(G357))),"CHECK DATES / FRACTION",IF(OR(E357&lt;MAX('Settings'!$B$2,VLOOKUP(B357,'Employees'!$A$2:$H$101,3,FALSE)),F357&gt;'Settings'!$B$5,F357&lt;E357,NOT(OR(G357=1,AND(G357=0.5,E357=F357))),NOT(OR(J357="Pending",J357="Approved",J357="Denied",J357="Canceled"))),"CHECK DATES / FRACTION / STATUS",IF(AND(OR(J357="Approved",J357="Denied"),OR(K357="",NOT(ISNUMBER(L357)))),"ADD DECISION RECORD",IF(AND(OR(J357="Approved",J357="Pending"),COUNTIFS($B$2:$B$1001,B357,$E$2:$E$1001,"&lt;="&amp;F357,$F$2:$F$1001,"&gt;="&amp;E357,$J$2:$J$1001,"&lt;&gt;Denied",$J$2:$J$1001,"&lt;&gt;Canceled")&gt;1),"OVERLAPPING ACTIVE REQUESTS",IF(NETWORKDAYS(E357,F357,'Holidays'!$A$2:$A$51)=0,"NO WORKDAYS","OK"))))))))</f>
        <v/>
      </c>
    </row>
    <row r="358">
      <c r="A358" s="11" t="n"/>
      <c r="B358" s="11" t="n"/>
      <c r="C358" s="8">
        <f>IF($P358="","",IF($P358&lt;&gt;"OK",NA(),VLOOKUP(B358,'Employees'!$A$2:$I$101,2,FALSE)))</f>
        <v/>
      </c>
      <c r="D358" s="2" t="n"/>
      <c r="E358" s="4" t="n"/>
      <c r="F358" s="4" t="n"/>
      <c r="G358" s="12" t="n"/>
      <c r="H358" s="13">
        <f>IF($P358="","",IF($P358&lt;&gt;"OK",NA(),NETWORKDAYS(E358,F358,'Holidays'!$A$2:$A$51)*G358))</f>
        <v/>
      </c>
      <c r="I358" s="13">
        <f>IF($P358="","",IF($P358&lt;&gt;"OK",NA(),H358*'Settings'!$B$4*VLOOKUP(B358,'Employees'!$A$2:$I$101,5,FALSE)))</f>
        <v/>
      </c>
      <c r="J358" s="2" t="n"/>
      <c r="K358" s="2" t="n"/>
      <c r="L358" s="4" t="n"/>
      <c r="M358" s="2" t="n"/>
      <c r="N358" s="13">
        <f>IF($P358="","",IF($P358&lt;&gt;"OK",NA(),IF(J358="Approved",IF(E358&gt;'Settings'!$B$3,0,NETWORKDAYS(E358,MIN(F358,'Settings'!$B$3),'Holidays'!$A$2:$A$51)*G358*'Settings'!$B$4*VLOOKUP(B358,'Employees'!$A$2:$I$101,5,FALSE)),0)))</f>
        <v/>
      </c>
      <c r="O358" s="13">
        <f>IF($P358="","",IF($P358&lt;&gt;"OK",NA(),IF(J358="Approved",I358-N358,0)))</f>
        <v/>
      </c>
      <c r="P358" s="8">
        <f>IF(COUNTA(A358:B358,D358:G358,J358:M358)=0,"",IF('Settings'!$B$7&lt;&gt;"OK","CHECK SETTINGS",IF(OR(A358="",COUNTIFS($A$2:$A$1001,A358)&lt;&gt;1,COUNTIFS('Employees'!$A$2:$A$101,B358,'Employees'!$I$2:$I$101,"OK")&lt;&gt;1,COUNTIFS('Settings'!$H$11:$H$13,D358)&lt;&gt;1),"CHECK ID / TYPE",IF(OR(NOT(ISNUMBER(E358)),NOT(ISNUMBER(F358)),NOT(ISNUMBER(G358))),"CHECK DATES / FRACTION",IF(OR(E358&lt;MAX('Settings'!$B$2,VLOOKUP(B358,'Employees'!$A$2:$H$101,3,FALSE)),F358&gt;'Settings'!$B$5,F358&lt;E358,NOT(OR(G358=1,AND(G358=0.5,E358=F358))),NOT(OR(J358="Pending",J358="Approved",J358="Denied",J358="Canceled"))),"CHECK DATES / FRACTION / STATUS",IF(AND(OR(J358="Approved",J358="Denied"),OR(K358="",NOT(ISNUMBER(L358)))),"ADD DECISION RECORD",IF(AND(OR(J358="Approved",J358="Pending"),COUNTIFS($B$2:$B$1001,B358,$E$2:$E$1001,"&lt;="&amp;F358,$F$2:$F$1001,"&gt;="&amp;E358,$J$2:$J$1001,"&lt;&gt;Denied",$J$2:$J$1001,"&lt;&gt;Canceled")&gt;1),"OVERLAPPING ACTIVE REQUESTS",IF(NETWORKDAYS(E358,F358,'Holidays'!$A$2:$A$51)=0,"NO WORKDAYS","OK"))))))))</f>
        <v/>
      </c>
    </row>
    <row r="359">
      <c r="A359" s="11" t="n"/>
      <c r="B359" s="11" t="n"/>
      <c r="C359" s="8">
        <f>IF($P359="","",IF($P359&lt;&gt;"OK",NA(),VLOOKUP(B359,'Employees'!$A$2:$I$101,2,FALSE)))</f>
        <v/>
      </c>
      <c r="D359" s="2" t="n"/>
      <c r="E359" s="4" t="n"/>
      <c r="F359" s="4" t="n"/>
      <c r="G359" s="12" t="n"/>
      <c r="H359" s="13">
        <f>IF($P359="","",IF($P359&lt;&gt;"OK",NA(),NETWORKDAYS(E359,F359,'Holidays'!$A$2:$A$51)*G359))</f>
        <v/>
      </c>
      <c r="I359" s="13">
        <f>IF($P359="","",IF($P359&lt;&gt;"OK",NA(),H359*'Settings'!$B$4*VLOOKUP(B359,'Employees'!$A$2:$I$101,5,FALSE)))</f>
        <v/>
      </c>
      <c r="J359" s="2" t="n"/>
      <c r="K359" s="2" t="n"/>
      <c r="L359" s="4" t="n"/>
      <c r="M359" s="2" t="n"/>
      <c r="N359" s="13">
        <f>IF($P359="","",IF($P359&lt;&gt;"OK",NA(),IF(J359="Approved",IF(E359&gt;'Settings'!$B$3,0,NETWORKDAYS(E359,MIN(F359,'Settings'!$B$3),'Holidays'!$A$2:$A$51)*G359*'Settings'!$B$4*VLOOKUP(B359,'Employees'!$A$2:$I$101,5,FALSE)),0)))</f>
        <v/>
      </c>
      <c r="O359" s="13">
        <f>IF($P359="","",IF($P359&lt;&gt;"OK",NA(),IF(J359="Approved",I359-N359,0)))</f>
        <v/>
      </c>
      <c r="P359" s="8">
        <f>IF(COUNTA(A359:B359,D359:G359,J359:M359)=0,"",IF('Settings'!$B$7&lt;&gt;"OK","CHECK SETTINGS",IF(OR(A359="",COUNTIFS($A$2:$A$1001,A359)&lt;&gt;1,COUNTIFS('Employees'!$A$2:$A$101,B359,'Employees'!$I$2:$I$101,"OK")&lt;&gt;1,COUNTIFS('Settings'!$H$11:$H$13,D359)&lt;&gt;1),"CHECK ID / TYPE",IF(OR(NOT(ISNUMBER(E359)),NOT(ISNUMBER(F359)),NOT(ISNUMBER(G359))),"CHECK DATES / FRACTION",IF(OR(E359&lt;MAX('Settings'!$B$2,VLOOKUP(B359,'Employees'!$A$2:$H$101,3,FALSE)),F359&gt;'Settings'!$B$5,F359&lt;E359,NOT(OR(G359=1,AND(G359=0.5,E359=F359))),NOT(OR(J359="Pending",J359="Approved",J359="Denied",J359="Canceled"))),"CHECK DATES / FRACTION / STATUS",IF(AND(OR(J359="Approved",J359="Denied"),OR(K359="",NOT(ISNUMBER(L359)))),"ADD DECISION RECORD",IF(AND(OR(J359="Approved",J359="Pending"),COUNTIFS($B$2:$B$1001,B359,$E$2:$E$1001,"&lt;="&amp;F359,$F$2:$F$1001,"&gt;="&amp;E359,$J$2:$J$1001,"&lt;&gt;Denied",$J$2:$J$1001,"&lt;&gt;Canceled")&gt;1),"OVERLAPPING ACTIVE REQUESTS",IF(NETWORKDAYS(E359,F359,'Holidays'!$A$2:$A$51)=0,"NO WORKDAYS","OK"))))))))</f>
        <v/>
      </c>
    </row>
    <row r="360">
      <c r="A360" s="11" t="n"/>
      <c r="B360" s="11" t="n"/>
      <c r="C360" s="8">
        <f>IF($P360="","",IF($P360&lt;&gt;"OK",NA(),VLOOKUP(B360,'Employees'!$A$2:$I$101,2,FALSE)))</f>
        <v/>
      </c>
      <c r="D360" s="2" t="n"/>
      <c r="E360" s="4" t="n"/>
      <c r="F360" s="4" t="n"/>
      <c r="G360" s="12" t="n"/>
      <c r="H360" s="13">
        <f>IF($P360="","",IF($P360&lt;&gt;"OK",NA(),NETWORKDAYS(E360,F360,'Holidays'!$A$2:$A$51)*G360))</f>
        <v/>
      </c>
      <c r="I360" s="13">
        <f>IF($P360="","",IF($P360&lt;&gt;"OK",NA(),H360*'Settings'!$B$4*VLOOKUP(B360,'Employees'!$A$2:$I$101,5,FALSE)))</f>
        <v/>
      </c>
      <c r="J360" s="2" t="n"/>
      <c r="K360" s="2" t="n"/>
      <c r="L360" s="4" t="n"/>
      <c r="M360" s="2" t="n"/>
      <c r="N360" s="13">
        <f>IF($P360="","",IF($P360&lt;&gt;"OK",NA(),IF(J360="Approved",IF(E360&gt;'Settings'!$B$3,0,NETWORKDAYS(E360,MIN(F360,'Settings'!$B$3),'Holidays'!$A$2:$A$51)*G360*'Settings'!$B$4*VLOOKUP(B360,'Employees'!$A$2:$I$101,5,FALSE)),0)))</f>
        <v/>
      </c>
      <c r="O360" s="13">
        <f>IF($P360="","",IF($P360&lt;&gt;"OK",NA(),IF(J360="Approved",I360-N360,0)))</f>
        <v/>
      </c>
      <c r="P360" s="8">
        <f>IF(COUNTA(A360:B360,D360:G360,J360:M360)=0,"",IF('Settings'!$B$7&lt;&gt;"OK","CHECK SETTINGS",IF(OR(A360="",COUNTIFS($A$2:$A$1001,A360)&lt;&gt;1,COUNTIFS('Employees'!$A$2:$A$101,B360,'Employees'!$I$2:$I$101,"OK")&lt;&gt;1,COUNTIFS('Settings'!$H$11:$H$13,D360)&lt;&gt;1),"CHECK ID / TYPE",IF(OR(NOT(ISNUMBER(E360)),NOT(ISNUMBER(F360)),NOT(ISNUMBER(G360))),"CHECK DATES / FRACTION",IF(OR(E360&lt;MAX('Settings'!$B$2,VLOOKUP(B360,'Employees'!$A$2:$H$101,3,FALSE)),F360&gt;'Settings'!$B$5,F360&lt;E360,NOT(OR(G360=1,AND(G360=0.5,E360=F360))),NOT(OR(J360="Pending",J360="Approved",J360="Denied",J360="Canceled"))),"CHECK DATES / FRACTION / STATUS",IF(AND(OR(J360="Approved",J360="Denied"),OR(K360="",NOT(ISNUMBER(L360)))),"ADD DECISION RECORD",IF(AND(OR(J360="Approved",J360="Pending"),COUNTIFS($B$2:$B$1001,B360,$E$2:$E$1001,"&lt;="&amp;F360,$F$2:$F$1001,"&gt;="&amp;E360,$J$2:$J$1001,"&lt;&gt;Denied",$J$2:$J$1001,"&lt;&gt;Canceled")&gt;1),"OVERLAPPING ACTIVE REQUESTS",IF(NETWORKDAYS(E360,F360,'Holidays'!$A$2:$A$51)=0,"NO WORKDAYS","OK"))))))))</f>
        <v/>
      </c>
    </row>
    <row r="361">
      <c r="A361" s="11" t="n"/>
      <c r="B361" s="11" t="n"/>
      <c r="C361" s="8">
        <f>IF($P361="","",IF($P361&lt;&gt;"OK",NA(),VLOOKUP(B361,'Employees'!$A$2:$I$101,2,FALSE)))</f>
        <v/>
      </c>
      <c r="D361" s="2" t="n"/>
      <c r="E361" s="4" t="n"/>
      <c r="F361" s="4" t="n"/>
      <c r="G361" s="12" t="n"/>
      <c r="H361" s="13">
        <f>IF($P361="","",IF($P361&lt;&gt;"OK",NA(),NETWORKDAYS(E361,F361,'Holidays'!$A$2:$A$51)*G361))</f>
        <v/>
      </c>
      <c r="I361" s="13">
        <f>IF($P361="","",IF($P361&lt;&gt;"OK",NA(),H361*'Settings'!$B$4*VLOOKUP(B361,'Employees'!$A$2:$I$101,5,FALSE)))</f>
        <v/>
      </c>
      <c r="J361" s="2" t="n"/>
      <c r="K361" s="2" t="n"/>
      <c r="L361" s="4" t="n"/>
      <c r="M361" s="2" t="n"/>
      <c r="N361" s="13">
        <f>IF($P361="","",IF($P361&lt;&gt;"OK",NA(),IF(J361="Approved",IF(E361&gt;'Settings'!$B$3,0,NETWORKDAYS(E361,MIN(F361,'Settings'!$B$3),'Holidays'!$A$2:$A$51)*G361*'Settings'!$B$4*VLOOKUP(B361,'Employees'!$A$2:$I$101,5,FALSE)),0)))</f>
        <v/>
      </c>
      <c r="O361" s="13">
        <f>IF($P361="","",IF($P361&lt;&gt;"OK",NA(),IF(J361="Approved",I361-N361,0)))</f>
        <v/>
      </c>
      <c r="P361" s="8">
        <f>IF(COUNTA(A361:B361,D361:G361,J361:M361)=0,"",IF('Settings'!$B$7&lt;&gt;"OK","CHECK SETTINGS",IF(OR(A361="",COUNTIFS($A$2:$A$1001,A361)&lt;&gt;1,COUNTIFS('Employees'!$A$2:$A$101,B361,'Employees'!$I$2:$I$101,"OK")&lt;&gt;1,COUNTIFS('Settings'!$H$11:$H$13,D361)&lt;&gt;1),"CHECK ID / TYPE",IF(OR(NOT(ISNUMBER(E361)),NOT(ISNUMBER(F361)),NOT(ISNUMBER(G361))),"CHECK DATES / FRACTION",IF(OR(E361&lt;MAX('Settings'!$B$2,VLOOKUP(B361,'Employees'!$A$2:$H$101,3,FALSE)),F361&gt;'Settings'!$B$5,F361&lt;E361,NOT(OR(G361=1,AND(G361=0.5,E361=F361))),NOT(OR(J361="Pending",J361="Approved",J361="Denied",J361="Canceled"))),"CHECK DATES / FRACTION / STATUS",IF(AND(OR(J361="Approved",J361="Denied"),OR(K361="",NOT(ISNUMBER(L361)))),"ADD DECISION RECORD",IF(AND(OR(J361="Approved",J361="Pending"),COUNTIFS($B$2:$B$1001,B361,$E$2:$E$1001,"&lt;="&amp;F361,$F$2:$F$1001,"&gt;="&amp;E361,$J$2:$J$1001,"&lt;&gt;Denied",$J$2:$J$1001,"&lt;&gt;Canceled")&gt;1),"OVERLAPPING ACTIVE REQUESTS",IF(NETWORKDAYS(E361,F361,'Holidays'!$A$2:$A$51)=0,"NO WORKDAYS","OK"))))))))</f>
        <v/>
      </c>
    </row>
    <row r="362">
      <c r="A362" s="11" t="n"/>
      <c r="B362" s="11" t="n"/>
      <c r="C362" s="8">
        <f>IF($P362="","",IF($P362&lt;&gt;"OK",NA(),VLOOKUP(B362,'Employees'!$A$2:$I$101,2,FALSE)))</f>
        <v/>
      </c>
      <c r="D362" s="2" t="n"/>
      <c r="E362" s="4" t="n"/>
      <c r="F362" s="4" t="n"/>
      <c r="G362" s="12" t="n"/>
      <c r="H362" s="13">
        <f>IF($P362="","",IF($P362&lt;&gt;"OK",NA(),NETWORKDAYS(E362,F362,'Holidays'!$A$2:$A$51)*G362))</f>
        <v/>
      </c>
      <c r="I362" s="13">
        <f>IF($P362="","",IF($P362&lt;&gt;"OK",NA(),H362*'Settings'!$B$4*VLOOKUP(B362,'Employees'!$A$2:$I$101,5,FALSE)))</f>
        <v/>
      </c>
      <c r="J362" s="2" t="n"/>
      <c r="K362" s="2" t="n"/>
      <c r="L362" s="4" t="n"/>
      <c r="M362" s="2" t="n"/>
      <c r="N362" s="13">
        <f>IF($P362="","",IF($P362&lt;&gt;"OK",NA(),IF(J362="Approved",IF(E362&gt;'Settings'!$B$3,0,NETWORKDAYS(E362,MIN(F362,'Settings'!$B$3),'Holidays'!$A$2:$A$51)*G362*'Settings'!$B$4*VLOOKUP(B362,'Employees'!$A$2:$I$101,5,FALSE)),0)))</f>
        <v/>
      </c>
      <c r="O362" s="13">
        <f>IF($P362="","",IF($P362&lt;&gt;"OK",NA(),IF(J362="Approved",I362-N362,0)))</f>
        <v/>
      </c>
      <c r="P362" s="8">
        <f>IF(COUNTA(A362:B362,D362:G362,J362:M362)=0,"",IF('Settings'!$B$7&lt;&gt;"OK","CHECK SETTINGS",IF(OR(A362="",COUNTIFS($A$2:$A$1001,A362)&lt;&gt;1,COUNTIFS('Employees'!$A$2:$A$101,B362,'Employees'!$I$2:$I$101,"OK")&lt;&gt;1,COUNTIFS('Settings'!$H$11:$H$13,D362)&lt;&gt;1),"CHECK ID / TYPE",IF(OR(NOT(ISNUMBER(E362)),NOT(ISNUMBER(F362)),NOT(ISNUMBER(G362))),"CHECK DATES / FRACTION",IF(OR(E362&lt;MAX('Settings'!$B$2,VLOOKUP(B362,'Employees'!$A$2:$H$101,3,FALSE)),F362&gt;'Settings'!$B$5,F362&lt;E362,NOT(OR(G362=1,AND(G362=0.5,E362=F362))),NOT(OR(J362="Pending",J362="Approved",J362="Denied",J362="Canceled"))),"CHECK DATES / FRACTION / STATUS",IF(AND(OR(J362="Approved",J362="Denied"),OR(K362="",NOT(ISNUMBER(L362)))),"ADD DECISION RECORD",IF(AND(OR(J362="Approved",J362="Pending"),COUNTIFS($B$2:$B$1001,B362,$E$2:$E$1001,"&lt;="&amp;F362,$F$2:$F$1001,"&gt;="&amp;E362,$J$2:$J$1001,"&lt;&gt;Denied",$J$2:$J$1001,"&lt;&gt;Canceled")&gt;1),"OVERLAPPING ACTIVE REQUESTS",IF(NETWORKDAYS(E362,F362,'Holidays'!$A$2:$A$51)=0,"NO WORKDAYS","OK"))))))))</f>
        <v/>
      </c>
    </row>
    <row r="363">
      <c r="A363" s="11" t="n"/>
      <c r="B363" s="11" t="n"/>
      <c r="C363" s="8">
        <f>IF($P363="","",IF($P363&lt;&gt;"OK",NA(),VLOOKUP(B363,'Employees'!$A$2:$I$101,2,FALSE)))</f>
        <v/>
      </c>
      <c r="D363" s="2" t="n"/>
      <c r="E363" s="4" t="n"/>
      <c r="F363" s="4" t="n"/>
      <c r="G363" s="12" t="n"/>
      <c r="H363" s="13">
        <f>IF($P363="","",IF($P363&lt;&gt;"OK",NA(),NETWORKDAYS(E363,F363,'Holidays'!$A$2:$A$51)*G363))</f>
        <v/>
      </c>
      <c r="I363" s="13">
        <f>IF($P363="","",IF($P363&lt;&gt;"OK",NA(),H363*'Settings'!$B$4*VLOOKUP(B363,'Employees'!$A$2:$I$101,5,FALSE)))</f>
        <v/>
      </c>
      <c r="J363" s="2" t="n"/>
      <c r="K363" s="2" t="n"/>
      <c r="L363" s="4" t="n"/>
      <c r="M363" s="2" t="n"/>
      <c r="N363" s="13">
        <f>IF($P363="","",IF($P363&lt;&gt;"OK",NA(),IF(J363="Approved",IF(E363&gt;'Settings'!$B$3,0,NETWORKDAYS(E363,MIN(F363,'Settings'!$B$3),'Holidays'!$A$2:$A$51)*G363*'Settings'!$B$4*VLOOKUP(B363,'Employees'!$A$2:$I$101,5,FALSE)),0)))</f>
        <v/>
      </c>
      <c r="O363" s="13">
        <f>IF($P363="","",IF($P363&lt;&gt;"OK",NA(),IF(J363="Approved",I363-N363,0)))</f>
        <v/>
      </c>
      <c r="P363" s="8">
        <f>IF(COUNTA(A363:B363,D363:G363,J363:M363)=0,"",IF('Settings'!$B$7&lt;&gt;"OK","CHECK SETTINGS",IF(OR(A363="",COUNTIFS($A$2:$A$1001,A363)&lt;&gt;1,COUNTIFS('Employees'!$A$2:$A$101,B363,'Employees'!$I$2:$I$101,"OK")&lt;&gt;1,COUNTIFS('Settings'!$H$11:$H$13,D363)&lt;&gt;1),"CHECK ID / TYPE",IF(OR(NOT(ISNUMBER(E363)),NOT(ISNUMBER(F363)),NOT(ISNUMBER(G363))),"CHECK DATES / FRACTION",IF(OR(E363&lt;MAX('Settings'!$B$2,VLOOKUP(B363,'Employees'!$A$2:$H$101,3,FALSE)),F363&gt;'Settings'!$B$5,F363&lt;E363,NOT(OR(G363=1,AND(G363=0.5,E363=F363))),NOT(OR(J363="Pending",J363="Approved",J363="Denied",J363="Canceled"))),"CHECK DATES / FRACTION / STATUS",IF(AND(OR(J363="Approved",J363="Denied"),OR(K363="",NOT(ISNUMBER(L363)))),"ADD DECISION RECORD",IF(AND(OR(J363="Approved",J363="Pending"),COUNTIFS($B$2:$B$1001,B363,$E$2:$E$1001,"&lt;="&amp;F363,$F$2:$F$1001,"&gt;="&amp;E363,$J$2:$J$1001,"&lt;&gt;Denied",$J$2:$J$1001,"&lt;&gt;Canceled")&gt;1),"OVERLAPPING ACTIVE REQUESTS",IF(NETWORKDAYS(E363,F363,'Holidays'!$A$2:$A$51)=0,"NO WORKDAYS","OK"))))))))</f>
        <v/>
      </c>
    </row>
    <row r="364">
      <c r="A364" s="11" t="n"/>
      <c r="B364" s="11" t="n"/>
      <c r="C364" s="8">
        <f>IF($P364="","",IF($P364&lt;&gt;"OK",NA(),VLOOKUP(B364,'Employees'!$A$2:$I$101,2,FALSE)))</f>
        <v/>
      </c>
      <c r="D364" s="2" t="n"/>
      <c r="E364" s="4" t="n"/>
      <c r="F364" s="4" t="n"/>
      <c r="G364" s="12" t="n"/>
      <c r="H364" s="13">
        <f>IF($P364="","",IF($P364&lt;&gt;"OK",NA(),NETWORKDAYS(E364,F364,'Holidays'!$A$2:$A$51)*G364))</f>
        <v/>
      </c>
      <c r="I364" s="13">
        <f>IF($P364="","",IF($P364&lt;&gt;"OK",NA(),H364*'Settings'!$B$4*VLOOKUP(B364,'Employees'!$A$2:$I$101,5,FALSE)))</f>
        <v/>
      </c>
      <c r="J364" s="2" t="n"/>
      <c r="K364" s="2" t="n"/>
      <c r="L364" s="4" t="n"/>
      <c r="M364" s="2" t="n"/>
      <c r="N364" s="13">
        <f>IF($P364="","",IF($P364&lt;&gt;"OK",NA(),IF(J364="Approved",IF(E364&gt;'Settings'!$B$3,0,NETWORKDAYS(E364,MIN(F364,'Settings'!$B$3),'Holidays'!$A$2:$A$51)*G364*'Settings'!$B$4*VLOOKUP(B364,'Employees'!$A$2:$I$101,5,FALSE)),0)))</f>
        <v/>
      </c>
      <c r="O364" s="13">
        <f>IF($P364="","",IF($P364&lt;&gt;"OK",NA(),IF(J364="Approved",I364-N364,0)))</f>
        <v/>
      </c>
      <c r="P364" s="8">
        <f>IF(COUNTA(A364:B364,D364:G364,J364:M364)=0,"",IF('Settings'!$B$7&lt;&gt;"OK","CHECK SETTINGS",IF(OR(A364="",COUNTIFS($A$2:$A$1001,A364)&lt;&gt;1,COUNTIFS('Employees'!$A$2:$A$101,B364,'Employees'!$I$2:$I$101,"OK")&lt;&gt;1,COUNTIFS('Settings'!$H$11:$H$13,D364)&lt;&gt;1),"CHECK ID / TYPE",IF(OR(NOT(ISNUMBER(E364)),NOT(ISNUMBER(F364)),NOT(ISNUMBER(G364))),"CHECK DATES / FRACTION",IF(OR(E364&lt;MAX('Settings'!$B$2,VLOOKUP(B364,'Employees'!$A$2:$H$101,3,FALSE)),F364&gt;'Settings'!$B$5,F364&lt;E364,NOT(OR(G364=1,AND(G364=0.5,E364=F364))),NOT(OR(J364="Pending",J364="Approved",J364="Denied",J364="Canceled"))),"CHECK DATES / FRACTION / STATUS",IF(AND(OR(J364="Approved",J364="Denied"),OR(K364="",NOT(ISNUMBER(L364)))),"ADD DECISION RECORD",IF(AND(OR(J364="Approved",J364="Pending"),COUNTIFS($B$2:$B$1001,B364,$E$2:$E$1001,"&lt;="&amp;F364,$F$2:$F$1001,"&gt;="&amp;E364,$J$2:$J$1001,"&lt;&gt;Denied",$J$2:$J$1001,"&lt;&gt;Canceled")&gt;1),"OVERLAPPING ACTIVE REQUESTS",IF(NETWORKDAYS(E364,F364,'Holidays'!$A$2:$A$51)=0,"NO WORKDAYS","OK"))))))))</f>
        <v/>
      </c>
    </row>
    <row r="365">
      <c r="A365" s="11" t="n"/>
      <c r="B365" s="11" t="n"/>
      <c r="C365" s="8">
        <f>IF($P365="","",IF($P365&lt;&gt;"OK",NA(),VLOOKUP(B365,'Employees'!$A$2:$I$101,2,FALSE)))</f>
        <v/>
      </c>
      <c r="D365" s="2" t="n"/>
      <c r="E365" s="4" t="n"/>
      <c r="F365" s="4" t="n"/>
      <c r="G365" s="12" t="n"/>
      <c r="H365" s="13">
        <f>IF($P365="","",IF($P365&lt;&gt;"OK",NA(),NETWORKDAYS(E365,F365,'Holidays'!$A$2:$A$51)*G365))</f>
        <v/>
      </c>
      <c r="I365" s="13">
        <f>IF($P365="","",IF($P365&lt;&gt;"OK",NA(),H365*'Settings'!$B$4*VLOOKUP(B365,'Employees'!$A$2:$I$101,5,FALSE)))</f>
        <v/>
      </c>
      <c r="J365" s="2" t="n"/>
      <c r="K365" s="2" t="n"/>
      <c r="L365" s="4" t="n"/>
      <c r="M365" s="2" t="n"/>
      <c r="N365" s="13">
        <f>IF($P365="","",IF($P365&lt;&gt;"OK",NA(),IF(J365="Approved",IF(E365&gt;'Settings'!$B$3,0,NETWORKDAYS(E365,MIN(F365,'Settings'!$B$3),'Holidays'!$A$2:$A$51)*G365*'Settings'!$B$4*VLOOKUP(B365,'Employees'!$A$2:$I$101,5,FALSE)),0)))</f>
        <v/>
      </c>
      <c r="O365" s="13">
        <f>IF($P365="","",IF($P365&lt;&gt;"OK",NA(),IF(J365="Approved",I365-N365,0)))</f>
        <v/>
      </c>
      <c r="P365" s="8">
        <f>IF(COUNTA(A365:B365,D365:G365,J365:M365)=0,"",IF('Settings'!$B$7&lt;&gt;"OK","CHECK SETTINGS",IF(OR(A365="",COUNTIFS($A$2:$A$1001,A365)&lt;&gt;1,COUNTIFS('Employees'!$A$2:$A$101,B365,'Employees'!$I$2:$I$101,"OK")&lt;&gt;1,COUNTIFS('Settings'!$H$11:$H$13,D365)&lt;&gt;1),"CHECK ID / TYPE",IF(OR(NOT(ISNUMBER(E365)),NOT(ISNUMBER(F365)),NOT(ISNUMBER(G365))),"CHECK DATES / FRACTION",IF(OR(E365&lt;MAX('Settings'!$B$2,VLOOKUP(B365,'Employees'!$A$2:$H$101,3,FALSE)),F365&gt;'Settings'!$B$5,F365&lt;E365,NOT(OR(G365=1,AND(G365=0.5,E365=F365))),NOT(OR(J365="Pending",J365="Approved",J365="Denied",J365="Canceled"))),"CHECK DATES / FRACTION / STATUS",IF(AND(OR(J365="Approved",J365="Denied"),OR(K365="",NOT(ISNUMBER(L365)))),"ADD DECISION RECORD",IF(AND(OR(J365="Approved",J365="Pending"),COUNTIFS($B$2:$B$1001,B365,$E$2:$E$1001,"&lt;="&amp;F365,$F$2:$F$1001,"&gt;="&amp;E365,$J$2:$J$1001,"&lt;&gt;Denied",$J$2:$J$1001,"&lt;&gt;Canceled")&gt;1),"OVERLAPPING ACTIVE REQUESTS",IF(NETWORKDAYS(E365,F365,'Holidays'!$A$2:$A$51)=0,"NO WORKDAYS","OK"))))))))</f>
        <v/>
      </c>
    </row>
    <row r="366">
      <c r="A366" s="11" t="n"/>
      <c r="B366" s="11" t="n"/>
      <c r="C366" s="8">
        <f>IF($P366="","",IF($P366&lt;&gt;"OK",NA(),VLOOKUP(B366,'Employees'!$A$2:$I$101,2,FALSE)))</f>
        <v/>
      </c>
      <c r="D366" s="2" t="n"/>
      <c r="E366" s="4" t="n"/>
      <c r="F366" s="4" t="n"/>
      <c r="G366" s="12" t="n"/>
      <c r="H366" s="13">
        <f>IF($P366="","",IF($P366&lt;&gt;"OK",NA(),NETWORKDAYS(E366,F366,'Holidays'!$A$2:$A$51)*G366))</f>
        <v/>
      </c>
      <c r="I366" s="13">
        <f>IF($P366="","",IF($P366&lt;&gt;"OK",NA(),H366*'Settings'!$B$4*VLOOKUP(B366,'Employees'!$A$2:$I$101,5,FALSE)))</f>
        <v/>
      </c>
      <c r="J366" s="2" t="n"/>
      <c r="K366" s="2" t="n"/>
      <c r="L366" s="4" t="n"/>
      <c r="M366" s="2" t="n"/>
      <c r="N366" s="13">
        <f>IF($P366="","",IF($P366&lt;&gt;"OK",NA(),IF(J366="Approved",IF(E366&gt;'Settings'!$B$3,0,NETWORKDAYS(E366,MIN(F366,'Settings'!$B$3),'Holidays'!$A$2:$A$51)*G366*'Settings'!$B$4*VLOOKUP(B366,'Employees'!$A$2:$I$101,5,FALSE)),0)))</f>
        <v/>
      </c>
      <c r="O366" s="13">
        <f>IF($P366="","",IF($P366&lt;&gt;"OK",NA(),IF(J366="Approved",I366-N366,0)))</f>
        <v/>
      </c>
      <c r="P366" s="8">
        <f>IF(COUNTA(A366:B366,D366:G366,J366:M366)=0,"",IF('Settings'!$B$7&lt;&gt;"OK","CHECK SETTINGS",IF(OR(A366="",COUNTIFS($A$2:$A$1001,A366)&lt;&gt;1,COUNTIFS('Employees'!$A$2:$A$101,B366,'Employees'!$I$2:$I$101,"OK")&lt;&gt;1,COUNTIFS('Settings'!$H$11:$H$13,D366)&lt;&gt;1),"CHECK ID / TYPE",IF(OR(NOT(ISNUMBER(E366)),NOT(ISNUMBER(F366)),NOT(ISNUMBER(G366))),"CHECK DATES / FRACTION",IF(OR(E366&lt;MAX('Settings'!$B$2,VLOOKUP(B366,'Employees'!$A$2:$H$101,3,FALSE)),F366&gt;'Settings'!$B$5,F366&lt;E366,NOT(OR(G366=1,AND(G366=0.5,E366=F366))),NOT(OR(J366="Pending",J366="Approved",J366="Denied",J366="Canceled"))),"CHECK DATES / FRACTION / STATUS",IF(AND(OR(J366="Approved",J366="Denied"),OR(K366="",NOT(ISNUMBER(L366)))),"ADD DECISION RECORD",IF(AND(OR(J366="Approved",J366="Pending"),COUNTIFS($B$2:$B$1001,B366,$E$2:$E$1001,"&lt;="&amp;F366,$F$2:$F$1001,"&gt;="&amp;E366,$J$2:$J$1001,"&lt;&gt;Denied",$J$2:$J$1001,"&lt;&gt;Canceled")&gt;1),"OVERLAPPING ACTIVE REQUESTS",IF(NETWORKDAYS(E366,F366,'Holidays'!$A$2:$A$51)=0,"NO WORKDAYS","OK"))))))))</f>
        <v/>
      </c>
    </row>
    <row r="367">
      <c r="A367" s="11" t="n"/>
      <c r="B367" s="11" t="n"/>
      <c r="C367" s="8">
        <f>IF($P367="","",IF($P367&lt;&gt;"OK",NA(),VLOOKUP(B367,'Employees'!$A$2:$I$101,2,FALSE)))</f>
        <v/>
      </c>
      <c r="D367" s="2" t="n"/>
      <c r="E367" s="4" t="n"/>
      <c r="F367" s="4" t="n"/>
      <c r="G367" s="12" t="n"/>
      <c r="H367" s="13">
        <f>IF($P367="","",IF($P367&lt;&gt;"OK",NA(),NETWORKDAYS(E367,F367,'Holidays'!$A$2:$A$51)*G367))</f>
        <v/>
      </c>
      <c r="I367" s="13">
        <f>IF($P367="","",IF($P367&lt;&gt;"OK",NA(),H367*'Settings'!$B$4*VLOOKUP(B367,'Employees'!$A$2:$I$101,5,FALSE)))</f>
        <v/>
      </c>
      <c r="J367" s="2" t="n"/>
      <c r="K367" s="2" t="n"/>
      <c r="L367" s="4" t="n"/>
      <c r="M367" s="2" t="n"/>
      <c r="N367" s="13">
        <f>IF($P367="","",IF($P367&lt;&gt;"OK",NA(),IF(J367="Approved",IF(E367&gt;'Settings'!$B$3,0,NETWORKDAYS(E367,MIN(F367,'Settings'!$B$3),'Holidays'!$A$2:$A$51)*G367*'Settings'!$B$4*VLOOKUP(B367,'Employees'!$A$2:$I$101,5,FALSE)),0)))</f>
        <v/>
      </c>
      <c r="O367" s="13">
        <f>IF($P367="","",IF($P367&lt;&gt;"OK",NA(),IF(J367="Approved",I367-N367,0)))</f>
        <v/>
      </c>
      <c r="P367" s="8">
        <f>IF(COUNTA(A367:B367,D367:G367,J367:M367)=0,"",IF('Settings'!$B$7&lt;&gt;"OK","CHECK SETTINGS",IF(OR(A367="",COUNTIFS($A$2:$A$1001,A367)&lt;&gt;1,COUNTIFS('Employees'!$A$2:$A$101,B367,'Employees'!$I$2:$I$101,"OK")&lt;&gt;1,COUNTIFS('Settings'!$H$11:$H$13,D367)&lt;&gt;1),"CHECK ID / TYPE",IF(OR(NOT(ISNUMBER(E367)),NOT(ISNUMBER(F367)),NOT(ISNUMBER(G367))),"CHECK DATES / FRACTION",IF(OR(E367&lt;MAX('Settings'!$B$2,VLOOKUP(B367,'Employees'!$A$2:$H$101,3,FALSE)),F367&gt;'Settings'!$B$5,F367&lt;E367,NOT(OR(G367=1,AND(G367=0.5,E367=F367))),NOT(OR(J367="Pending",J367="Approved",J367="Denied",J367="Canceled"))),"CHECK DATES / FRACTION / STATUS",IF(AND(OR(J367="Approved",J367="Denied"),OR(K367="",NOT(ISNUMBER(L367)))),"ADD DECISION RECORD",IF(AND(OR(J367="Approved",J367="Pending"),COUNTIFS($B$2:$B$1001,B367,$E$2:$E$1001,"&lt;="&amp;F367,$F$2:$F$1001,"&gt;="&amp;E367,$J$2:$J$1001,"&lt;&gt;Denied",$J$2:$J$1001,"&lt;&gt;Canceled")&gt;1),"OVERLAPPING ACTIVE REQUESTS",IF(NETWORKDAYS(E367,F367,'Holidays'!$A$2:$A$51)=0,"NO WORKDAYS","OK"))))))))</f>
        <v/>
      </c>
    </row>
    <row r="368">
      <c r="A368" s="11" t="n"/>
      <c r="B368" s="11" t="n"/>
      <c r="C368" s="8">
        <f>IF($P368="","",IF($P368&lt;&gt;"OK",NA(),VLOOKUP(B368,'Employees'!$A$2:$I$101,2,FALSE)))</f>
        <v/>
      </c>
      <c r="D368" s="2" t="n"/>
      <c r="E368" s="4" t="n"/>
      <c r="F368" s="4" t="n"/>
      <c r="G368" s="12" t="n"/>
      <c r="H368" s="13">
        <f>IF($P368="","",IF($P368&lt;&gt;"OK",NA(),NETWORKDAYS(E368,F368,'Holidays'!$A$2:$A$51)*G368))</f>
        <v/>
      </c>
      <c r="I368" s="13">
        <f>IF($P368="","",IF($P368&lt;&gt;"OK",NA(),H368*'Settings'!$B$4*VLOOKUP(B368,'Employees'!$A$2:$I$101,5,FALSE)))</f>
        <v/>
      </c>
      <c r="J368" s="2" t="n"/>
      <c r="K368" s="2" t="n"/>
      <c r="L368" s="4" t="n"/>
      <c r="M368" s="2" t="n"/>
      <c r="N368" s="13">
        <f>IF($P368="","",IF($P368&lt;&gt;"OK",NA(),IF(J368="Approved",IF(E368&gt;'Settings'!$B$3,0,NETWORKDAYS(E368,MIN(F368,'Settings'!$B$3),'Holidays'!$A$2:$A$51)*G368*'Settings'!$B$4*VLOOKUP(B368,'Employees'!$A$2:$I$101,5,FALSE)),0)))</f>
        <v/>
      </c>
      <c r="O368" s="13">
        <f>IF($P368="","",IF($P368&lt;&gt;"OK",NA(),IF(J368="Approved",I368-N368,0)))</f>
        <v/>
      </c>
      <c r="P368" s="8">
        <f>IF(COUNTA(A368:B368,D368:G368,J368:M368)=0,"",IF('Settings'!$B$7&lt;&gt;"OK","CHECK SETTINGS",IF(OR(A368="",COUNTIFS($A$2:$A$1001,A368)&lt;&gt;1,COUNTIFS('Employees'!$A$2:$A$101,B368,'Employees'!$I$2:$I$101,"OK")&lt;&gt;1,COUNTIFS('Settings'!$H$11:$H$13,D368)&lt;&gt;1),"CHECK ID / TYPE",IF(OR(NOT(ISNUMBER(E368)),NOT(ISNUMBER(F368)),NOT(ISNUMBER(G368))),"CHECK DATES / FRACTION",IF(OR(E368&lt;MAX('Settings'!$B$2,VLOOKUP(B368,'Employees'!$A$2:$H$101,3,FALSE)),F368&gt;'Settings'!$B$5,F368&lt;E368,NOT(OR(G368=1,AND(G368=0.5,E368=F368))),NOT(OR(J368="Pending",J368="Approved",J368="Denied",J368="Canceled"))),"CHECK DATES / FRACTION / STATUS",IF(AND(OR(J368="Approved",J368="Denied"),OR(K368="",NOT(ISNUMBER(L368)))),"ADD DECISION RECORD",IF(AND(OR(J368="Approved",J368="Pending"),COUNTIFS($B$2:$B$1001,B368,$E$2:$E$1001,"&lt;="&amp;F368,$F$2:$F$1001,"&gt;="&amp;E368,$J$2:$J$1001,"&lt;&gt;Denied",$J$2:$J$1001,"&lt;&gt;Canceled")&gt;1),"OVERLAPPING ACTIVE REQUESTS",IF(NETWORKDAYS(E368,F368,'Holidays'!$A$2:$A$51)=0,"NO WORKDAYS","OK"))))))))</f>
        <v/>
      </c>
    </row>
    <row r="369">
      <c r="A369" s="11" t="n"/>
      <c r="B369" s="11" t="n"/>
      <c r="C369" s="8">
        <f>IF($P369="","",IF($P369&lt;&gt;"OK",NA(),VLOOKUP(B369,'Employees'!$A$2:$I$101,2,FALSE)))</f>
        <v/>
      </c>
      <c r="D369" s="2" t="n"/>
      <c r="E369" s="4" t="n"/>
      <c r="F369" s="4" t="n"/>
      <c r="G369" s="12" t="n"/>
      <c r="H369" s="13">
        <f>IF($P369="","",IF($P369&lt;&gt;"OK",NA(),NETWORKDAYS(E369,F369,'Holidays'!$A$2:$A$51)*G369))</f>
        <v/>
      </c>
      <c r="I369" s="13">
        <f>IF($P369="","",IF($P369&lt;&gt;"OK",NA(),H369*'Settings'!$B$4*VLOOKUP(B369,'Employees'!$A$2:$I$101,5,FALSE)))</f>
        <v/>
      </c>
      <c r="J369" s="2" t="n"/>
      <c r="K369" s="2" t="n"/>
      <c r="L369" s="4" t="n"/>
      <c r="M369" s="2" t="n"/>
      <c r="N369" s="13">
        <f>IF($P369="","",IF($P369&lt;&gt;"OK",NA(),IF(J369="Approved",IF(E369&gt;'Settings'!$B$3,0,NETWORKDAYS(E369,MIN(F369,'Settings'!$B$3),'Holidays'!$A$2:$A$51)*G369*'Settings'!$B$4*VLOOKUP(B369,'Employees'!$A$2:$I$101,5,FALSE)),0)))</f>
        <v/>
      </c>
      <c r="O369" s="13">
        <f>IF($P369="","",IF($P369&lt;&gt;"OK",NA(),IF(J369="Approved",I369-N369,0)))</f>
        <v/>
      </c>
      <c r="P369" s="8">
        <f>IF(COUNTA(A369:B369,D369:G369,J369:M369)=0,"",IF('Settings'!$B$7&lt;&gt;"OK","CHECK SETTINGS",IF(OR(A369="",COUNTIFS($A$2:$A$1001,A369)&lt;&gt;1,COUNTIFS('Employees'!$A$2:$A$101,B369,'Employees'!$I$2:$I$101,"OK")&lt;&gt;1,COUNTIFS('Settings'!$H$11:$H$13,D369)&lt;&gt;1),"CHECK ID / TYPE",IF(OR(NOT(ISNUMBER(E369)),NOT(ISNUMBER(F369)),NOT(ISNUMBER(G369))),"CHECK DATES / FRACTION",IF(OR(E369&lt;MAX('Settings'!$B$2,VLOOKUP(B369,'Employees'!$A$2:$H$101,3,FALSE)),F369&gt;'Settings'!$B$5,F369&lt;E369,NOT(OR(G369=1,AND(G369=0.5,E369=F369))),NOT(OR(J369="Pending",J369="Approved",J369="Denied",J369="Canceled"))),"CHECK DATES / FRACTION / STATUS",IF(AND(OR(J369="Approved",J369="Denied"),OR(K369="",NOT(ISNUMBER(L369)))),"ADD DECISION RECORD",IF(AND(OR(J369="Approved",J369="Pending"),COUNTIFS($B$2:$B$1001,B369,$E$2:$E$1001,"&lt;="&amp;F369,$F$2:$F$1001,"&gt;="&amp;E369,$J$2:$J$1001,"&lt;&gt;Denied",$J$2:$J$1001,"&lt;&gt;Canceled")&gt;1),"OVERLAPPING ACTIVE REQUESTS",IF(NETWORKDAYS(E369,F369,'Holidays'!$A$2:$A$51)=0,"NO WORKDAYS","OK"))))))))</f>
        <v/>
      </c>
    </row>
    <row r="370">
      <c r="A370" s="11" t="n"/>
      <c r="B370" s="11" t="n"/>
      <c r="C370" s="8">
        <f>IF($P370="","",IF($P370&lt;&gt;"OK",NA(),VLOOKUP(B370,'Employees'!$A$2:$I$101,2,FALSE)))</f>
        <v/>
      </c>
      <c r="D370" s="2" t="n"/>
      <c r="E370" s="4" t="n"/>
      <c r="F370" s="4" t="n"/>
      <c r="G370" s="12" t="n"/>
      <c r="H370" s="13">
        <f>IF($P370="","",IF($P370&lt;&gt;"OK",NA(),NETWORKDAYS(E370,F370,'Holidays'!$A$2:$A$51)*G370))</f>
        <v/>
      </c>
      <c r="I370" s="13">
        <f>IF($P370="","",IF($P370&lt;&gt;"OK",NA(),H370*'Settings'!$B$4*VLOOKUP(B370,'Employees'!$A$2:$I$101,5,FALSE)))</f>
        <v/>
      </c>
      <c r="J370" s="2" t="n"/>
      <c r="K370" s="2" t="n"/>
      <c r="L370" s="4" t="n"/>
      <c r="M370" s="2" t="n"/>
      <c r="N370" s="13">
        <f>IF($P370="","",IF($P370&lt;&gt;"OK",NA(),IF(J370="Approved",IF(E370&gt;'Settings'!$B$3,0,NETWORKDAYS(E370,MIN(F370,'Settings'!$B$3),'Holidays'!$A$2:$A$51)*G370*'Settings'!$B$4*VLOOKUP(B370,'Employees'!$A$2:$I$101,5,FALSE)),0)))</f>
        <v/>
      </c>
      <c r="O370" s="13">
        <f>IF($P370="","",IF($P370&lt;&gt;"OK",NA(),IF(J370="Approved",I370-N370,0)))</f>
        <v/>
      </c>
      <c r="P370" s="8">
        <f>IF(COUNTA(A370:B370,D370:G370,J370:M370)=0,"",IF('Settings'!$B$7&lt;&gt;"OK","CHECK SETTINGS",IF(OR(A370="",COUNTIFS($A$2:$A$1001,A370)&lt;&gt;1,COUNTIFS('Employees'!$A$2:$A$101,B370,'Employees'!$I$2:$I$101,"OK")&lt;&gt;1,COUNTIFS('Settings'!$H$11:$H$13,D370)&lt;&gt;1),"CHECK ID / TYPE",IF(OR(NOT(ISNUMBER(E370)),NOT(ISNUMBER(F370)),NOT(ISNUMBER(G370))),"CHECK DATES / FRACTION",IF(OR(E370&lt;MAX('Settings'!$B$2,VLOOKUP(B370,'Employees'!$A$2:$H$101,3,FALSE)),F370&gt;'Settings'!$B$5,F370&lt;E370,NOT(OR(G370=1,AND(G370=0.5,E370=F370))),NOT(OR(J370="Pending",J370="Approved",J370="Denied",J370="Canceled"))),"CHECK DATES / FRACTION / STATUS",IF(AND(OR(J370="Approved",J370="Denied"),OR(K370="",NOT(ISNUMBER(L370)))),"ADD DECISION RECORD",IF(AND(OR(J370="Approved",J370="Pending"),COUNTIFS($B$2:$B$1001,B370,$E$2:$E$1001,"&lt;="&amp;F370,$F$2:$F$1001,"&gt;="&amp;E370,$J$2:$J$1001,"&lt;&gt;Denied",$J$2:$J$1001,"&lt;&gt;Canceled")&gt;1),"OVERLAPPING ACTIVE REQUESTS",IF(NETWORKDAYS(E370,F370,'Holidays'!$A$2:$A$51)=0,"NO WORKDAYS","OK"))))))))</f>
        <v/>
      </c>
    </row>
    <row r="371">
      <c r="A371" s="11" t="n"/>
      <c r="B371" s="11" t="n"/>
      <c r="C371" s="8">
        <f>IF($P371="","",IF($P371&lt;&gt;"OK",NA(),VLOOKUP(B371,'Employees'!$A$2:$I$101,2,FALSE)))</f>
        <v/>
      </c>
      <c r="D371" s="2" t="n"/>
      <c r="E371" s="4" t="n"/>
      <c r="F371" s="4" t="n"/>
      <c r="G371" s="12" t="n"/>
      <c r="H371" s="13">
        <f>IF($P371="","",IF($P371&lt;&gt;"OK",NA(),NETWORKDAYS(E371,F371,'Holidays'!$A$2:$A$51)*G371))</f>
        <v/>
      </c>
      <c r="I371" s="13">
        <f>IF($P371="","",IF($P371&lt;&gt;"OK",NA(),H371*'Settings'!$B$4*VLOOKUP(B371,'Employees'!$A$2:$I$101,5,FALSE)))</f>
        <v/>
      </c>
      <c r="J371" s="2" t="n"/>
      <c r="K371" s="2" t="n"/>
      <c r="L371" s="4" t="n"/>
      <c r="M371" s="2" t="n"/>
      <c r="N371" s="13">
        <f>IF($P371="","",IF($P371&lt;&gt;"OK",NA(),IF(J371="Approved",IF(E371&gt;'Settings'!$B$3,0,NETWORKDAYS(E371,MIN(F371,'Settings'!$B$3),'Holidays'!$A$2:$A$51)*G371*'Settings'!$B$4*VLOOKUP(B371,'Employees'!$A$2:$I$101,5,FALSE)),0)))</f>
        <v/>
      </c>
      <c r="O371" s="13">
        <f>IF($P371="","",IF($P371&lt;&gt;"OK",NA(),IF(J371="Approved",I371-N371,0)))</f>
        <v/>
      </c>
      <c r="P371" s="8">
        <f>IF(COUNTA(A371:B371,D371:G371,J371:M371)=0,"",IF('Settings'!$B$7&lt;&gt;"OK","CHECK SETTINGS",IF(OR(A371="",COUNTIFS($A$2:$A$1001,A371)&lt;&gt;1,COUNTIFS('Employees'!$A$2:$A$101,B371,'Employees'!$I$2:$I$101,"OK")&lt;&gt;1,COUNTIFS('Settings'!$H$11:$H$13,D371)&lt;&gt;1),"CHECK ID / TYPE",IF(OR(NOT(ISNUMBER(E371)),NOT(ISNUMBER(F371)),NOT(ISNUMBER(G371))),"CHECK DATES / FRACTION",IF(OR(E371&lt;MAX('Settings'!$B$2,VLOOKUP(B371,'Employees'!$A$2:$H$101,3,FALSE)),F371&gt;'Settings'!$B$5,F371&lt;E371,NOT(OR(G371=1,AND(G371=0.5,E371=F371))),NOT(OR(J371="Pending",J371="Approved",J371="Denied",J371="Canceled"))),"CHECK DATES / FRACTION / STATUS",IF(AND(OR(J371="Approved",J371="Denied"),OR(K371="",NOT(ISNUMBER(L371)))),"ADD DECISION RECORD",IF(AND(OR(J371="Approved",J371="Pending"),COUNTIFS($B$2:$B$1001,B371,$E$2:$E$1001,"&lt;="&amp;F371,$F$2:$F$1001,"&gt;="&amp;E371,$J$2:$J$1001,"&lt;&gt;Denied",$J$2:$J$1001,"&lt;&gt;Canceled")&gt;1),"OVERLAPPING ACTIVE REQUESTS",IF(NETWORKDAYS(E371,F371,'Holidays'!$A$2:$A$51)=0,"NO WORKDAYS","OK"))))))))</f>
        <v/>
      </c>
    </row>
    <row r="372">
      <c r="A372" s="11" t="n"/>
      <c r="B372" s="11" t="n"/>
      <c r="C372" s="8">
        <f>IF($P372="","",IF($P372&lt;&gt;"OK",NA(),VLOOKUP(B372,'Employees'!$A$2:$I$101,2,FALSE)))</f>
        <v/>
      </c>
      <c r="D372" s="2" t="n"/>
      <c r="E372" s="4" t="n"/>
      <c r="F372" s="4" t="n"/>
      <c r="G372" s="12" t="n"/>
      <c r="H372" s="13">
        <f>IF($P372="","",IF($P372&lt;&gt;"OK",NA(),NETWORKDAYS(E372,F372,'Holidays'!$A$2:$A$51)*G372))</f>
        <v/>
      </c>
      <c r="I372" s="13">
        <f>IF($P372="","",IF($P372&lt;&gt;"OK",NA(),H372*'Settings'!$B$4*VLOOKUP(B372,'Employees'!$A$2:$I$101,5,FALSE)))</f>
        <v/>
      </c>
      <c r="J372" s="2" t="n"/>
      <c r="K372" s="2" t="n"/>
      <c r="L372" s="4" t="n"/>
      <c r="M372" s="2" t="n"/>
      <c r="N372" s="13">
        <f>IF($P372="","",IF($P372&lt;&gt;"OK",NA(),IF(J372="Approved",IF(E372&gt;'Settings'!$B$3,0,NETWORKDAYS(E372,MIN(F372,'Settings'!$B$3),'Holidays'!$A$2:$A$51)*G372*'Settings'!$B$4*VLOOKUP(B372,'Employees'!$A$2:$I$101,5,FALSE)),0)))</f>
        <v/>
      </c>
      <c r="O372" s="13">
        <f>IF($P372="","",IF($P372&lt;&gt;"OK",NA(),IF(J372="Approved",I372-N372,0)))</f>
        <v/>
      </c>
      <c r="P372" s="8">
        <f>IF(COUNTA(A372:B372,D372:G372,J372:M372)=0,"",IF('Settings'!$B$7&lt;&gt;"OK","CHECK SETTINGS",IF(OR(A372="",COUNTIFS($A$2:$A$1001,A372)&lt;&gt;1,COUNTIFS('Employees'!$A$2:$A$101,B372,'Employees'!$I$2:$I$101,"OK")&lt;&gt;1,COUNTIFS('Settings'!$H$11:$H$13,D372)&lt;&gt;1),"CHECK ID / TYPE",IF(OR(NOT(ISNUMBER(E372)),NOT(ISNUMBER(F372)),NOT(ISNUMBER(G372))),"CHECK DATES / FRACTION",IF(OR(E372&lt;MAX('Settings'!$B$2,VLOOKUP(B372,'Employees'!$A$2:$H$101,3,FALSE)),F372&gt;'Settings'!$B$5,F372&lt;E372,NOT(OR(G372=1,AND(G372=0.5,E372=F372))),NOT(OR(J372="Pending",J372="Approved",J372="Denied",J372="Canceled"))),"CHECK DATES / FRACTION / STATUS",IF(AND(OR(J372="Approved",J372="Denied"),OR(K372="",NOT(ISNUMBER(L372)))),"ADD DECISION RECORD",IF(AND(OR(J372="Approved",J372="Pending"),COUNTIFS($B$2:$B$1001,B372,$E$2:$E$1001,"&lt;="&amp;F372,$F$2:$F$1001,"&gt;="&amp;E372,$J$2:$J$1001,"&lt;&gt;Denied",$J$2:$J$1001,"&lt;&gt;Canceled")&gt;1),"OVERLAPPING ACTIVE REQUESTS",IF(NETWORKDAYS(E372,F372,'Holidays'!$A$2:$A$51)=0,"NO WORKDAYS","OK"))))))))</f>
        <v/>
      </c>
    </row>
    <row r="373">
      <c r="A373" s="11" t="n"/>
      <c r="B373" s="11" t="n"/>
      <c r="C373" s="8">
        <f>IF($P373="","",IF($P373&lt;&gt;"OK",NA(),VLOOKUP(B373,'Employees'!$A$2:$I$101,2,FALSE)))</f>
        <v/>
      </c>
      <c r="D373" s="2" t="n"/>
      <c r="E373" s="4" t="n"/>
      <c r="F373" s="4" t="n"/>
      <c r="G373" s="12" t="n"/>
      <c r="H373" s="13">
        <f>IF($P373="","",IF($P373&lt;&gt;"OK",NA(),NETWORKDAYS(E373,F373,'Holidays'!$A$2:$A$51)*G373))</f>
        <v/>
      </c>
      <c r="I373" s="13">
        <f>IF($P373="","",IF($P373&lt;&gt;"OK",NA(),H373*'Settings'!$B$4*VLOOKUP(B373,'Employees'!$A$2:$I$101,5,FALSE)))</f>
        <v/>
      </c>
      <c r="J373" s="2" t="n"/>
      <c r="K373" s="2" t="n"/>
      <c r="L373" s="4" t="n"/>
      <c r="M373" s="2" t="n"/>
      <c r="N373" s="13">
        <f>IF($P373="","",IF($P373&lt;&gt;"OK",NA(),IF(J373="Approved",IF(E373&gt;'Settings'!$B$3,0,NETWORKDAYS(E373,MIN(F373,'Settings'!$B$3),'Holidays'!$A$2:$A$51)*G373*'Settings'!$B$4*VLOOKUP(B373,'Employees'!$A$2:$I$101,5,FALSE)),0)))</f>
        <v/>
      </c>
      <c r="O373" s="13">
        <f>IF($P373="","",IF($P373&lt;&gt;"OK",NA(),IF(J373="Approved",I373-N373,0)))</f>
        <v/>
      </c>
      <c r="P373" s="8">
        <f>IF(COUNTA(A373:B373,D373:G373,J373:M373)=0,"",IF('Settings'!$B$7&lt;&gt;"OK","CHECK SETTINGS",IF(OR(A373="",COUNTIFS($A$2:$A$1001,A373)&lt;&gt;1,COUNTIFS('Employees'!$A$2:$A$101,B373,'Employees'!$I$2:$I$101,"OK")&lt;&gt;1,COUNTIFS('Settings'!$H$11:$H$13,D373)&lt;&gt;1),"CHECK ID / TYPE",IF(OR(NOT(ISNUMBER(E373)),NOT(ISNUMBER(F373)),NOT(ISNUMBER(G373))),"CHECK DATES / FRACTION",IF(OR(E373&lt;MAX('Settings'!$B$2,VLOOKUP(B373,'Employees'!$A$2:$H$101,3,FALSE)),F373&gt;'Settings'!$B$5,F373&lt;E373,NOT(OR(G373=1,AND(G373=0.5,E373=F373))),NOT(OR(J373="Pending",J373="Approved",J373="Denied",J373="Canceled"))),"CHECK DATES / FRACTION / STATUS",IF(AND(OR(J373="Approved",J373="Denied"),OR(K373="",NOT(ISNUMBER(L373)))),"ADD DECISION RECORD",IF(AND(OR(J373="Approved",J373="Pending"),COUNTIFS($B$2:$B$1001,B373,$E$2:$E$1001,"&lt;="&amp;F373,$F$2:$F$1001,"&gt;="&amp;E373,$J$2:$J$1001,"&lt;&gt;Denied",$J$2:$J$1001,"&lt;&gt;Canceled")&gt;1),"OVERLAPPING ACTIVE REQUESTS",IF(NETWORKDAYS(E373,F373,'Holidays'!$A$2:$A$51)=0,"NO WORKDAYS","OK"))))))))</f>
        <v/>
      </c>
    </row>
    <row r="374">
      <c r="A374" s="11" t="n"/>
      <c r="B374" s="11" t="n"/>
      <c r="C374" s="8">
        <f>IF($P374="","",IF($P374&lt;&gt;"OK",NA(),VLOOKUP(B374,'Employees'!$A$2:$I$101,2,FALSE)))</f>
        <v/>
      </c>
      <c r="D374" s="2" t="n"/>
      <c r="E374" s="4" t="n"/>
      <c r="F374" s="4" t="n"/>
      <c r="G374" s="12" t="n"/>
      <c r="H374" s="13">
        <f>IF($P374="","",IF($P374&lt;&gt;"OK",NA(),NETWORKDAYS(E374,F374,'Holidays'!$A$2:$A$51)*G374))</f>
        <v/>
      </c>
      <c r="I374" s="13">
        <f>IF($P374="","",IF($P374&lt;&gt;"OK",NA(),H374*'Settings'!$B$4*VLOOKUP(B374,'Employees'!$A$2:$I$101,5,FALSE)))</f>
        <v/>
      </c>
      <c r="J374" s="2" t="n"/>
      <c r="K374" s="2" t="n"/>
      <c r="L374" s="4" t="n"/>
      <c r="M374" s="2" t="n"/>
      <c r="N374" s="13">
        <f>IF($P374="","",IF($P374&lt;&gt;"OK",NA(),IF(J374="Approved",IF(E374&gt;'Settings'!$B$3,0,NETWORKDAYS(E374,MIN(F374,'Settings'!$B$3),'Holidays'!$A$2:$A$51)*G374*'Settings'!$B$4*VLOOKUP(B374,'Employees'!$A$2:$I$101,5,FALSE)),0)))</f>
        <v/>
      </c>
      <c r="O374" s="13">
        <f>IF($P374="","",IF($P374&lt;&gt;"OK",NA(),IF(J374="Approved",I374-N374,0)))</f>
        <v/>
      </c>
      <c r="P374" s="8">
        <f>IF(COUNTA(A374:B374,D374:G374,J374:M374)=0,"",IF('Settings'!$B$7&lt;&gt;"OK","CHECK SETTINGS",IF(OR(A374="",COUNTIFS($A$2:$A$1001,A374)&lt;&gt;1,COUNTIFS('Employees'!$A$2:$A$101,B374,'Employees'!$I$2:$I$101,"OK")&lt;&gt;1,COUNTIFS('Settings'!$H$11:$H$13,D374)&lt;&gt;1),"CHECK ID / TYPE",IF(OR(NOT(ISNUMBER(E374)),NOT(ISNUMBER(F374)),NOT(ISNUMBER(G374))),"CHECK DATES / FRACTION",IF(OR(E374&lt;MAX('Settings'!$B$2,VLOOKUP(B374,'Employees'!$A$2:$H$101,3,FALSE)),F374&gt;'Settings'!$B$5,F374&lt;E374,NOT(OR(G374=1,AND(G374=0.5,E374=F374))),NOT(OR(J374="Pending",J374="Approved",J374="Denied",J374="Canceled"))),"CHECK DATES / FRACTION / STATUS",IF(AND(OR(J374="Approved",J374="Denied"),OR(K374="",NOT(ISNUMBER(L374)))),"ADD DECISION RECORD",IF(AND(OR(J374="Approved",J374="Pending"),COUNTIFS($B$2:$B$1001,B374,$E$2:$E$1001,"&lt;="&amp;F374,$F$2:$F$1001,"&gt;="&amp;E374,$J$2:$J$1001,"&lt;&gt;Denied",$J$2:$J$1001,"&lt;&gt;Canceled")&gt;1),"OVERLAPPING ACTIVE REQUESTS",IF(NETWORKDAYS(E374,F374,'Holidays'!$A$2:$A$51)=0,"NO WORKDAYS","OK"))))))))</f>
        <v/>
      </c>
    </row>
    <row r="375">
      <c r="A375" s="11" t="n"/>
      <c r="B375" s="11" t="n"/>
      <c r="C375" s="8">
        <f>IF($P375="","",IF($P375&lt;&gt;"OK",NA(),VLOOKUP(B375,'Employees'!$A$2:$I$101,2,FALSE)))</f>
        <v/>
      </c>
      <c r="D375" s="2" t="n"/>
      <c r="E375" s="4" t="n"/>
      <c r="F375" s="4" t="n"/>
      <c r="G375" s="12" t="n"/>
      <c r="H375" s="13">
        <f>IF($P375="","",IF($P375&lt;&gt;"OK",NA(),NETWORKDAYS(E375,F375,'Holidays'!$A$2:$A$51)*G375))</f>
        <v/>
      </c>
      <c r="I375" s="13">
        <f>IF($P375="","",IF($P375&lt;&gt;"OK",NA(),H375*'Settings'!$B$4*VLOOKUP(B375,'Employees'!$A$2:$I$101,5,FALSE)))</f>
        <v/>
      </c>
      <c r="J375" s="2" t="n"/>
      <c r="K375" s="2" t="n"/>
      <c r="L375" s="4" t="n"/>
      <c r="M375" s="2" t="n"/>
      <c r="N375" s="13">
        <f>IF($P375="","",IF($P375&lt;&gt;"OK",NA(),IF(J375="Approved",IF(E375&gt;'Settings'!$B$3,0,NETWORKDAYS(E375,MIN(F375,'Settings'!$B$3),'Holidays'!$A$2:$A$51)*G375*'Settings'!$B$4*VLOOKUP(B375,'Employees'!$A$2:$I$101,5,FALSE)),0)))</f>
        <v/>
      </c>
      <c r="O375" s="13">
        <f>IF($P375="","",IF($P375&lt;&gt;"OK",NA(),IF(J375="Approved",I375-N375,0)))</f>
        <v/>
      </c>
      <c r="P375" s="8">
        <f>IF(COUNTA(A375:B375,D375:G375,J375:M375)=0,"",IF('Settings'!$B$7&lt;&gt;"OK","CHECK SETTINGS",IF(OR(A375="",COUNTIFS($A$2:$A$1001,A375)&lt;&gt;1,COUNTIFS('Employees'!$A$2:$A$101,B375,'Employees'!$I$2:$I$101,"OK")&lt;&gt;1,COUNTIFS('Settings'!$H$11:$H$13,D375)&lt;&gt;1),"CHECK ID / TYPE",IF(OR(NOT(ISNUMBER(E375)),NOT(ISNUMBER(F375)),NOT(ISNUMBER(G375))),"CHECK DATES / FRACTION",IF(OR(E375&lt;MAX('Settings'!$B$2,VLOOKUP(B375,'Employees'!$A$2:$H$101,3,FALSE)),F375&gt;'Settings'!$B$5,F375&lt;E375,NOT(OR(G375=1,AND(G375=0.5,E375=F375))),NOT(OR(J375="Pending",J375="Approved",J375="Denied",J375="Canceled"))),"CHECK DATES / FRACTION / STATUS",IF(AND(OR(J375="Approved",J375="Denied"),OR(K375="",NOT(ISNUMBER(L375)))),"ADD DECISION RECORD",IF(AND(OR(J375="Approved",J375="Pending"),COUNTIFS($B$2:$B$1001,B375,$E$2:$E$1001,"&lt;="&amp;F375,$F$2:$F$1001,"&gt;="&amp;E375,$J$2:$J$1001,"&lt;&gt;Denied",$J$2:$J$1001,"&lt;&gt;Canceled")&gt;1),"OVERLAPPING ACTIVE REQUESTS",IF(NETWORKDAYS(E375,F375,'Holidays'!$A$2:$A$51)=0,"NO WORKDAYS","OK"))))))))</f>
        <v/>
      </c>
    </row>
    <row r="376">
      <c r="A376" s="11" t="n"/>
      <c r="B376" s="11" t="n"/>
      <c r="C376" s="8">
        <f>IF($P376="","",IF($P376&lt;&gt;"OK",NA(),VLOOKUP(B376,'Employees'!$A$2:$I$101,2,FALSE)))</f>
        <v/>
      </c>
      <c r="D376" s="2" t="n"/>
      <c r="E376" s="4" t="n"/>
      <c r="F376" s="4" t="n"/>
      <c r="G376" s="12" t="n"/>
      <c r="H376" s="13">
        <f>IF($P376="","",IF($P376&lt;&gt;"OK",NA(),NETWORKDAYS(E376,F376,'Holidays'!$A$2:$A$51)*G376))</f>
        <v/>
      </c>
      <c r="I376" s="13">
        <f>IF($P376="","",IF($P376&lt;&gt;"OK",NA(),H376*'Settings'!$B$4*VLOOKUP(B376,'Employees'!$A$2:$I$101,5,FALSE)))</f>
        <v/>
      </c>
      <c r="J376" s="2" t="n"/>
      <c r="K376" s="2" t="n"/>
      <c r="L376" s="4" t="n"/>
      <c r="M376" s="2" t="n"/>
      <c r="N376" s="13">
        <f>IF($P376="","",IF($P376&lt;&gt;"OK",NA(),IF(J376="Approved",IF(E376&gt;'Settings'!$B$3,0,NETWORKDAYS(E376,MIN(F376,'Settings'!$B$3),'Holidays'!$A$2:$A$51)*G376*'Settings'!$B$4*VLOOKUP(B376,'Employees'!$A$2:$I$101,5,FALSE)),0)))</f>
        <v/>
      </c>
      <c r="O376" s="13">
        <f>IF($P376="","",IF($P376&lt;&gt;"OK",NA(),IF(J376="Approved",I376-N376,0)))</f>
        <v/>
      </c>
      <c r="P376" s="8">
        <f>IF(COUNTA(A376:B376,D376:G376,J376:M376)=0,"",IF('Settings'!$B$7&lt;&gt;"OK","CHECK SETTINGS",IF(OR(A376="",COUNTIFS($A$2:$A$1001,A376)&lt;&gt;1,COUNTIFS('Employees'!$A$2:$A$101,B376,'Employees'!$I$2:$I$101,"OK")&lt;&gt;1,COUNTIFS('Settings'!$H$11:$H$13,D376)&lt;&gt;1),"CHECK ID / TYPE",IF(OR(NOT(ISNUMBER(E376)),NOT(ISNUMBER(F376)),NOT(ISNUMBER(G376))),"CHECK DATES / FRACTION",IF(OR(E376&lt;MAX('Settings'!$B$2,VLOOKUP(B376,'Employees'!$A$2:$H$101,3,FALSE)),F376&gt;'Settings'!$B$5,F376&lt;E376,NOT(OR(G376=1,AND(G376=0.5,E376=F376))),NOT(OR(J376="Pending",J376="Approved",J376="Denied",J376="Canceled"))),"CHECK DATES / FRACTION / STATUS",IF(AND(OR(J376="Approved",J376="Denied"),OR(K376="",NOT(ISNUMBER(L376)))),"ADD DECISION RECORD",IF(AND(OR(J376="Approved",J376="Pending"),COUNTIFS($B$2:$B$1001,B376,$E$2:$E$1001,"&lt;="&amp;F376,$F$2:$F$1001,"&gt;="&amp;E376,$J$2:$J$1001,"&lt;&gt;Denied",$J$2:$J$1001,"&lt;&gt;Canceled")&gt;1),"OVERLAPPING ACTIVE REQUESTS",IF(NETWORKDAYS(E376,F376,'Holidays'!$A$2:$A$51)=0,"NO WORKDAYS","OK"))))))))</f>
        <v/>
      </c>
    </row>
    <row r="377">
      <c r="A377" s="11" t="n"/>
      <c r="B377" s="11" t="n"/>
      <c r="C377" s="8">
        <f>IF($P377="","",IF($P377&lt;&gt;"OK",NA(),VLOOKUP(B377,'Employees'!$A$2:$I$101,2,FALSE)))</f>
        <v/>
      </c>
      <c r="D377" s="2" t="n"/>
      <c r="E377" s="4" t="n"/>
      <c r="F377" s="4" t="n"/>
      <c r="G377" s="12" t="n"/>
      <c r="H377" s="13">
        <f>IF($P377="","",IF($P377&lt;&gt;"OK",NA(),NETWORKDAYS(E377,F377,'Holidays'!$A$2:$A$51)*G377))</f>
        <v/>
      </c>
      <c r="I377" s="13">
        <f>IF($P377="","",IF($P377&lt;&gt;"OK",NA(),H377*'Settings'!$B$4*VLOOKUP(B377,'Employees'!$A$2:$I$101,5,FALSE)))</f>
        <v/>
      </c>
      <c r="J377" s="2" t="n"/>
      <c r="K377" s="2" t="n"/>
      <c r="L377" s="4" t="n"/>
      <c r="M377" s="2" t="n"/>
      <c r="N377" s="13">
        <f>IF($P377="","",IF($P377&lt;&gt;"OK",NA(),IF(J377="Approved",IF(E377&gt;'Settings'!$B$3,0,NETWORKDAYS(E377,MIN(F377,'Settings'!$B$3),'Holidays'!$A$2:$A$51)*G377*'Settings'!$B$4*VLOOKUP(B377,'Employees'!$A$2:$I$101,5,FALSE)),0)))</f>
        <v/>
      </c>
      <c r="O377" s="13">
        <f>IF($P377="","",IF($P377&lt;&gt;"OK",NA(),IF(J377="Approved",I377-N377,0)))</f>
        <v/>
      </c>
      <c r="P377" s="8">
        <f>IF(COUNTA(A377:B377,D377:G377,J377:M377)=0,"",IF('Settings'!$B$7&lt;&gt;"OK","CHECK SETTINGS",IF(OR(A377="",COUNTIFS($A$2:$A$1001,A377)&lt;&gt;1,COUNTIFS('Employees'!$A$2:$A$101,B377,'Employees'!$I$2:$I$101,"OK")&lt;&gt;1,COUNTIFS('Settings'!$H$11:$H$13,D377)&lt;&gt;1),"CHECK ID / TYPE",IF(OR(NOT(ISNUMBER(E377)),NOT(ISNUMBER(F377)),NOT(ISNUMBER(G377))),"CHECK DATES / FRACTION",IF(OR(E377&lt;MAX('Settings'!$B$2,VLOOKUP(B377,'Employees'!$A$2:$H$101,3,FALSE)),F377&gt;'Settings'!$B$5,F377&lt;E377,NOT(OR(G377=1,AND(G377=0.5,E377=F377))),NOT(OR(J377="Pending",J377="Approved",J377="Denied",J377="Canceled"))),"CHECK DATES / FRACTION / STATUS",IF(AND(OR(J377="Approved",J377="Denied"),OR(K377="",NOT(ISNUMBER(L377)))),"ADD DECISION RECORD",IF(AND(OR(J377="Approved",J377="Pending"),COUNTIFS($B$2:$B$1001,B377,$E$2:$E$1001,"&lt;="&amp;F377,$F$2:$F$1001,"&gt;="&amp;E377,$J$2:$J$1001,"&lt;&gt;Denied",$J$2:$J$1001,"&lt;&gt;Canceled")&gt;1),"OVERLAPPING ACTIVE REQUESTS",IF(NETWORKDAYS(E377,F377,'Holidays'!$A$2:$A$51)=0,"NO WORKDAYS","OK"))))))))</f>
        <v/>
      </c>
    </row>
    <row r="378">
      <c r="A378" s="11" t="n"/>
      <c r="B378" s="11" t="n"/>
      <c r="C378" s="8">
        <f>IF($P378="","",IF($P378&lt;&gt;"OK",NA(),VLOOKUP(B378,'Employees'!$A$2:$I$101,2,FALSE)))</f>
        <v/>
      </c>
      <c r="D378" s="2" t="n"/>
      <c r="E378" s="4" t="n"/>
      <c r="F378" s="4" t="n"/>
      <c r="G378" s="12" t="n"/>
      <c r="H378" s="13">
        <f>IF($P378="","",IF($P378&lt;&gt;"OK",NA(),NETWORKDAYS(E378,F378,'Holidays'!$A$2:$A$51)*G378))</f>
        <v/>
      </c>
      <c r="I378" s="13">
        <f>IF($P378="","",IF($P378&lt;&gt;"OK",NA(),H378*'Settings'!$B$4*VLOOKUP(B378,'Employees'!$A$2:$I$101,5,FALSE)))</f>
        <v/>
      </c>
      <c r="J378" s="2" t="n"/>
      <c r="K378" s="2" t="n"/>
      <c r="L378" s="4" t="n"/>
      <c r="M378" s="2" t="n"/>
      <c r="N378" s="13">
        <f>IF($P378="","",IF($P378&lt;&gt;"OK",NA(),IF(J378="Approved",IF(E378&gt;'Settings'!$B$3,0,NETWORKDAYS(E378,MIN(F378,'Settings'!$B$3),'Holidays'!$A$2:$A$51)*G378*'Settings'!$B$4*VLOOKUP(B378,'Employees'!$A$2:$I$101,5,FALSE)),0)))</f>
        <v/>
      </c>
      <c r="O378" s="13">
        <f>IF($P378="","",IF($P378&lt;&gt;"OK",NA(),IF(J378="Approved",I378-N378,0)))</f>
        <v/>
      </c>
      <c r="P378" s="8">
        <f>IF(COUNTA(A378:B378,D378:G378,J378:M378)=0,"",IF('Settings'!$B$7&lt;&gt;"OK","CHECK SETTINGS",IF(OR(A378="",COUNTIFS($A$2:$A$1001,A378)&lt;&gt;1,COUNTIFS('Employees'!$A$2:$A$101,B378,'Employees'!$I$2:$I$101,"OK")&lt;&gt;1,COUNTIFS('Settings'!$H$11:$H$13,D378)&lt;&gt;1),"CHECK ID / TYPE",IF(OR(NOT(ISNUMBER(E378)),NOT(ISNUMBER(F378)),NOT(ISNUMBER(G378))),"CHECK DATES / FRACTION",IF(OR(E378&lt;MAX('Settings'!$B$2,VLOOKUP(B378,'Employees'!$A$2:$H$101,3,FALSE)),F378&gt;'Settings'!$B$5,F378&lt;E378,NOT(OR(G378=1,AND(G378=0.5,E378=F378))),NOT(OR(J378="Pending",J378="Approved",J378="Denied",J378="Canceled"))),"CHECK DATES / FRACTION / STATUS",IF(AND(OR(J378="Approved",J378="Denied"),OR(K378="",NOT(ISNUMBER(L378)))),"ADD DECISION RECORD",IF(AND(OR(J378="Approved",J378="Pending"),COUNTIFS($B$2:$B$1001,B378,$E$2:$E$1001,"&lt;="&amp;F378,$F$2:$F$1001,"&gt;="&amp;E378,$J$2:$J$1001,"&lt;&gt;Denied",$J$2:$J$1001,"&lt;&gt;Canceled")&gt;1),"OVERLAPPING ACTIVE REQUESTS",IF(NETWORKDAYS(E378,F378,'Holidays'!$A$2:$A$51)=0,"NO WORKDAYS","OK"))))))))</f>
        <v/>
      </c>
    </row>
    <row r="379">
      <c r="A379" s="11" t="n"/>
      <c r="B379" s="11" t="n"/>
      <c r="C379" s="8">
        <f>IF($P379="","",IF($P379&lt;&gt;"OK",NA(),VLOOKUP(B379,'Employees'!$A$2:$I$101,2,FALSE)))</f>
        <v/>
      </c>
      <c r="D379" s="2" t="n"/>
      <c r="E379" s="4" t="n"/>
      <c r="F379" s="4" t="n"/>
      <c r="G379" s="12" t="n"/>
      <c r="H379" s="13">
        <f>IF($P379="","",IF($P379&lt;&gt;"OK",NA(),NETWORKDAYS(E379,F379,'Holidays'!$A$2:$A$51)*G379))</f>
        <v/>
      </c>
      <c r="I379" s="13">
        <f>IF($P379="","",IF($P379&lt;&gt;"OK",NA(),H379*'Settings'!$B$4*VLOOKUP(B379,'Employees'!$A$2:$I$101,5,FALSE)))</f>
        <v/>
      </c>
      <c r="J379" s="2" t="n"/>
      <c r="K379" s="2" t="n"/>
      <c r="L379" s="4" t="n"/>
      <c r="M379" s="2" t="n"/>
      <c r="N379" s="13">
        <f>IF($P379="","",IF($P379&lt;&gt;"OK",NA(),IF(J379="Approved",IF(E379&gt;'Settings'!$B$3,0,NETWORKDAYS(E379,MIN(F379,'Settings'!$B$3),'Holidays'!$A$2:$A$51)*G379*'Settings'!$B$4*VLOOKUP(B379,'Employees'!$A$2:$I$101,5,FALSE)),0)))</f>
        <v/>
      </c>
      <c r="O379" s="13">
        <f>IF($P379="","",IF($P379&lt;&gt;"OK",NA(),IF(J379="Approved",I379-N379,0)))</f>
        <v/>
      </c>
      <c r="P379" s="8">
        <f>IF(COUNTA(A379:B379,D379:G379,J379:M379)=0,"",IF('Settings'!$B$7&lt;&gt;"OK","CHECK SETTINGS",IF(OR(A379="",COUNTIFS($A$2:$A$1001,A379)&lt;&gt;1,COUNTIFS('Employees'!$A$2:$A$101,B379,'Employees'!$I$2:$I$101,"OK")&lt;&gt;1,COUNTIFS('Settings'!$H$11:$H$13,D379)&lt;&gt;1),"CHECK ID / TYPE",IF(OR(NOT(ISNUMBER(E379)),NOT(ISNUMBER(F379)),NOT(ISNUMBER(G379))),"CHECK DATES / FRACTION",IF(OR(E379&lt;MAX('Settings'!$B$2,VLOOKUP(B379,'Employees'!$A$2:$H$101,3,FALSE)),F379&gt;'Settings'!$B$5,F379&lt;E379,NOT(OR(G379=1,AND(G379=0.5,E379=F379))),NOT(OR(J379="Pending",J379="Approved",J379="Denied",J379="Canceled"))),"CHECK DATES / FRACTION / STATUS",IF(AND(OR(J379="Approved",J379="Denied"),OR(K379="",NOT(ISNUMBER(L379)))),"ADD DECISION RECORD",IF(AND(OR(J379="Approved",J379="Pending"),COUNTIFS($B$2:$B$1001,B379,$E$2:$E$1001,"&lt;="&amp;F379,$F$2:$F$1001,"&gt;="&amp;E379,$J$2:$J$1001,"&lt;&gt;Denied",$J$2:$J$1001,"&lt;&gt;Canceled")&gt;1),"OVERLAPPING ACTIVE REQUESTS",IF(NETWORKDAYS(E379,F379,'Holidays'!$A$2:$A$51)=0,"NO WORKDAYS","OK"))))))))</f>
        <v/>
      </c>
    </row>
    <row r="380">
      <c r="A380" s="11" t="n"/>
      <c r="B380" s="11" t="n"/>
      <c r="C380" s="8">
        <f>IF($P380="","",IF($P380&lt;&gt;"OK",NA(),VLOOKUP(B380,'Employees'!$A$2:$I$101,2,FALSE)))</f>
        <v/>
      </c>
      <c r="D380" s="2" t="n"/>
      <c r="E380" s="4" t="n"/>
      <c r="F380" s="4" t="n"/>
      <c r="G380" s="12" t="n"/>
      <c r="H380" s="13">
        <f>IF($P380="","",IF($P380&lt;&gt;"OK",NA(),NETWORKDAYS(E380,F380,'Holidays'!$A$2:$A$51)*G380))</f>
        <v/>
      </c>
      <c r="I380" s="13">
        <f>IF($P380="","",IF($P380&lt;&gt;"OK",NA(),H380*'Settings'!$B$4*VLOOKUP(B380,'Employees'!$A$2:$I$101,5,FALSE)))</f>
        <v/>
      </c>
      <c r="J380" s="2" t="n"/>
      <c r="K380" s="2" t="n"/>
      <c r="L380" s="4" t="n"/>
      <c r="M380" s="2" t="n"/>
      <c r="N380" s="13">
        <f>IF($P380="","",IF($P380&lt;&gt;"OK",NA(),IF(J380="Approved",IF(E380&gt;'Settings'!$B$3,0,NETWORKDAYS(E380,MIN(F380,'Settings'!$B$3),'Holidays'!$A$2:$A$51)*G380*'Settings'!$B$4*VLOOKUP(B380,'Employees'!$A$2:$I$101,5,FALSE)),0)))</f>
        <v/>
      </c>
      <c r="O380" s="13">
        <f>IF($P380="","",IF($P380&lt;&gt;"OK",NA(),IF(J380="Approved",I380-N380,0)))</f>
        <v/>
      </c>
      <c r="P380" s="8">
        <f>IF(COUNTA(A380:B380,D380:G380,J380:M380)=0,"",IF('Settings'!$B$7&lt;&gt;"OK","CHECK SETTINGS",IF(OR(A380="",COUNTIFS($A$2:$A$1001,A380)&lt;&gt;1,COUNTIFS('Employees'!$A$2:$A$101,B380,'Employees'!$I$2:$I$101,"OK")&lt;&gt;1,COUNTIFS('Settings'!$H$11:$H$13,D380)&lt;&gt;1),"CHECK ID / TYPE",IF(OR(NOT(ISNUMBER(E380)),NOT(ISNUMBER(F380)),NOT(ISNUMBER(G380))),"CHECK DATES / FRACTION",IF(OR(E380&lt;MAX('Settings'!$B$2,VLOOKUP(B380,'Employees'!$A$2:$H$101,3,FALSE)),F380&gt;'Settings'!$B$5,F380&lt;E380,NOT(OR(G380=1,AND(G380=0.5,E380=F380))),NOT(OR(J380="Pending",J380="Approved",J380="Denied",J380="Canceled"))),"CHECK DATES / FRACTION / STATUS",IF(AND(OR(J380="Approved",J380="Denied"),OR(K380="",NOT(ISNUMBER(L380)))),"ADD DECISION RECORD",IF(AND(OR(J380="Approved",J380="Pending"),COUNTIFS($B$2:$B$1001,B380,$E$2:$E$1001,"&lt;="&amp;F380,$F$2:$F$1001,"&gt;="&amp;E380,$J$2:$J$1001,"&lt;&gt;Denied",$J$2:$J$1001,"&lt;&gt;Canceled")&gt;1),"OVERLAPPING ACTIVE REQUESTS",IF(NETWORKDAYS(E380,F380,'Holidays'!$A$2:$A$51)=0,"NO WORKDAYS","OK"))))))))</f>
        <v/>
      </c>
    </row>
    <row r="381">
      <c r="A381" s="11" t="n"/>
      <c r="B381" s="11" t="n"/>
      <c r="C381" s="8">
        <f>IF($P381="","",IF($P381&lt;&gt;"OK",NA(),VLOOKUP(B381,'Employees'!$A$2:$I$101,2,FALSE)))</f>
        <v/>
      </c>
      <c r="D381" s="2" t="n"/>
      <c r="E381" s="4" t="n"/>
      <c r="F381" s="4" t="n"/>
      <c r="G381" s="12" t="n"/>
      <c r="H381" s="13">
        <f>IF($P381="","",IF($P381&lt;&gt;"OK",NA(),NETWORKDAYS(E381,F381,'Holidays'!$A$2:$A$51)*G381))</f>
        <v/>
      </c>
      <c r="I381" s="13">
        <f>IF($P381="","",IF($P381&lt;&gt;"OK",NA(),H381*'Settings'!$B$4*VLOOKUP(B381,'Employees'!$A$2:$I$101,5,FALSE)))</f>
        <v/>
      </c>
      <c r="J381" s="2" t="n"/>
      <c r="K381" s="2" t="n"/>
      <c r="L381" s="4" t="n"/>
      <c r="M381" s="2" t="n"/>
      <c r="N381" s="13">
        <f>IF($P381="","",IF($P381&lt;&gt;"OK",NA(),IF(J381="Approved",IF(E381&gt;'Settings'!$B$3,0,NETWORKDAYS(E381,MIN(F381,'Settings'!$B$3),'Holidays'!$A$2:$A$51)*G381*'Settings'!$B$4*VLOOKUP(B381,'Employees'!$A$2:$I$101,5,FALSE)),0)))</f>
        <v/>
      </c>
      <c r="O381" s="13">
        <f>IF($P381="","",IF($P381&lt;&gt;"OK",NA(),IF(J381="Approved",I381-N381,0)))</f>
        <v/>
      </c>
      <c r="P381" s="8">
        <f>IF(COUNTA(A381:B381,D381:G381,J381:M381)=0,"",IF('Settings'!$B$7&lt;&gt;"OK","CHECK SETTINGS",IF(OR(A381="",COUNTIFS($A$2:$A$1001,A381)&lt;&gt;1,COUNTIFS('Employees'!$A$2:$A$101,B381,'Employees'!$I$2:$I$101,"OK")&lt;&gt;1,COUNTIFS('Settings'!$H$11:$H$13,D381)&lt;&gt;1),"CHECK ID / TYPE",IF(OR(NOT(ISNUMBER(E381)),NOT(ISNUMBER(F381)),NOT(ISNUMBER(G381))),"CHECK DATES / FRACTION",IF(OR(E381&lt;MAX('Settings'!$B$2,VLOOKUP(B381,'Employees'!$A$2:$H$101,3,FALSE)),F381&gt;'Settings'!$B$5,F381&lt;E381,NOT(OR(G381=1,AND(G381=0.5,E381=F381))),NOT(OR(J381="Pending",J381="Approved",J381="Denied",J381="Canceled"))),"CHECK DATES / FRACTION / STATUS",IF(AND(OR(J381="Approved",J381="Denied"),OR(K381="",NOT(ISNUMBER(L381)))),"ADD DECISION RECORD",IF(AND(OR(J381="Approved",J381="Pending"),COUNTIFS($B$2:$B$1001,B381,$E$2:$E$1001,"&lt;="&amp;F381,$F$2:$F$1001,"&gt;="&amp;E381,$J$2:$J$1001,"&lt;&gt;Denied",$J$2:$J$1001,"&lt;&gt;Canceled")&gt;1),"OVERLAPPING ACTIVE REQUESTS",IF(NETWORKDAYS(E381,F381,'Holidays'!$A$2:$A$51)=0,"NO WORKDAYS","OK"))))))))</f>
        <v/>
      </c>
    </row>
    <row r="382">
      <c r="A382" s="11" t="n"/>
      <c r="B382" s="11" t="n"/>
      <c r="C382" s="8">
        <f>IF($P382="","",IF($P382&lt;&gt;"OK",NA(),VLOOKUP(B382,'Employees'!$A$2:$I$101,2,FALSE)))</f>
        <v/>
      </c>
      <c r="D382" s="2" t="n"/>
      <c r="E382" s="4" t="n"/>
      <c r="F382" s="4" t="n"/>
      <c r="G382" s="12" t="n"/>
      <c r="H382" s="13">
        <f>IF($P382="","",IF($P382&lt;&gt;"OK",NA(),NETWORKDAYS(E382,F382,'Holidays'!$A$2:$A$51)*G382))</f>
        <v/>
      </c>
      <c r="I382" s="13">
        <f>IF($P382="","",IF($P382&lt;&gt;"OK",NA(),H382*'Settings'!$B$4*VLOOKUP(B382,'Employees'!$A$2:$I$101,5,FALSE)))</f>
        <v/>
      </c>
      <c r="J382" s="2" t="n"/>
      <c r="K382" s="2" t="n"/>
      <c r="L382" s="4" t="n"/>
      <c r="M382" s="2" t="n"/>
      <c r="N382" s="13">
        <f>IF($P382="","",IF($P382&lt;&gt;"OK",NA(),IF(J382="Approved",IF(E382&gt;'Settings'!$B$3,0,NETWORKDAYS(E382,MIN(F382,'Settings'!$B$3),'Holidays'!$A$2:$A$51)*G382*'Settings'!$B$4*VLOOKUP(B382,'Employees'!$A$2:$I$101,5,FALSE)),0)))</f>
        <v/>
      </c>
      <c r="O382" s="13">
        <f>IF($P382="","",IF($P382&lt;&gt;"OK",NA(),IF(J382="Approved",I382-N382,0)))</f>
        <v/>
      </c>
      <c r="P382" s="8">
        <f>IF(COUNTA(A382:B382,D382:G382,J382:M382)=0,"",IF('Settings'!$B$7&lt;&gt;"OK","CHECK SETTINGS",IF(OR(A382="",COUNTIFS($A$2:$A$1001,A382)&lt;&gt;1,COUNTIFS('Employees'!$A$2:$A$101,B382,'Employees'!$I$2:$I$101,"OK")&lt;&gt;1,COUNTIFS('Settings'!$H$11:$H$13,D382)&lt;&gt;1),"CHECK ID / TYPE",IF(OR(NOT(ISNUMBER(E382)),NOT(ISNUMBER(F382)),NOT(ISNUMBER(G382))),"CHECK DATES / FRACTION",IF(OR(E382&lt;MAX('Settings'!$B$2,VLOOKUP(B382,'Employees'!$A$2:$H$101,3,FALSE)),F382&gt;'Settings'!$B$5,F382&lt;E382,NOT(OR(G382=1,AND(G382=0.5,E382=F382))),NOT(OR(J382="Pending",J382="Approved",J382="Denied",J382="Canceled"))),"CHECK DATES / FRACTION / STATUS",IF(AND(OR(J382="Approved",J382="Denied"),OR(K382="",NOT(ISNUMBER(L382)))),"ADD DECISION RECORD",IF(AND(OR(J382="Approved",J382="Pending"),COUNTIFS($B$2:$B$1001,B382,$E$2:$E$1001,"&lt;="&amp;F382,$F$2:$F$1001,"&gt;="&amp;E382,$J$2:$J$1001,"&lt;&gt;Denied",$J$2:$J$1001,"&lt;&gt;Canceled")&gt;1),"OVERLAPPING ACTIVE REQUESTS",IF(NETWORKDAYS(E382,F382,'Holidays'!$A$2:$A$51)=0,"NO WORKDAYS","OK"))))))))</f>
        <v/>
      </c>
    </row>
    <row r="383">
      <c r="A383" s="11" t="n"/>
      <c r="B383" s="11" t="n"/>
      <c r="C383" s="8">
        <f>IF($P383="","",IF($P383&lt;&gt;"OK",NA(),VLOOKUP(B383,'Employees'!$A$2:$I$101,2,FALSE)))</f>
        <v/>
      </c>
      <c r="D383" s="2" t="n"/>
      <c r="E383" s="4" t="n"/>
      <c r="F383" s="4" t="n"/>
      <c r="G383" s="12" t="n"/>
      <c r="H383" s="13">
        <f>IF($P383="","",IF($P383&lt;&gt;"OK",NA(),NETWORKDAYS(E383,F383,'Holidays'!$A$2:$A$51)*G383))</f>
        <v/>
      </c>
      <c r="I383" s="13">
        <f>IF($P383="","",IF($P383&lt;&gt;"OK",NA(),H383*'Settings'!$B$4*VLOOKUP(B383,'Employees'!$A$2:$I$101,5,FALSE)))</f>
        <v/>
      </c>
      <c r="J383" s="2" t="n"/>
      <c r="K383" s="2" t="n"/>
      <c r="L383" s="4" t="n"/>
      <c r="M383" s="2" t="n"/>
      <c r="N383" s="13">
        <f>IF($P383="","",IF($P383&lt;&gt;"OK",NA(),IF(J383="Approved",IF(E383&gt;'Settings'!$B$3,0,NETWORKDAYS(E383,MIN(F383,'Settings'!$B$3),'Holidays'!$A$2:$A$51)*G383*'Settings'!$B$4*VLOOKUP(B383,'Employees'!$A$2:$I$101,5,FALSE)),0)))</f>
        <v/>
      </c>
      <c r="O383" s="13">
        <f>IF($P383="","",IF($P383&lt;&gt;"OK",NA(),IF(J383="Approved",I383-N383,0)))</f>
        <v/>
      </c>
      <c r="P383" s="8">
        <f>IF(COUNTA(A383:B383,D383:G383,J383:M383)=0,"",IF('Settings'!$B$7&lt;&gt;"OK","CHECK SETTINGS",IF(OR(A383="",COUNTIFS($A$2:$A$1001,A383)&lt;&gt;1,COUNTIFS('Employees'!$A$2:$A$101,B383,'Employees'!$I$2:$I$101,"OK")&lt;&gt;1,COUNTIFS('Settings'!$H$11:$H$13,D383)&lt;&gt;1),"CHECK ID / TYPE",IF(OR(NOT(ISNUMBER(E383)),NOT(ISNUMBER(F383)),NOT(ISNUMBER(G383))),"CHECK DATES / FRACTION",IF(OR(E383&lt;MAX('Settings'!$B$2,VLOOKUP(B383,'Employees'!$A$2:$H$101,3,FALSE)),F383&gt;'Settings'!$B$5,F383&lt;E383,NOT(OR(G383=1,AND(G383=0.5,E383=F383))),NOT(OR(J383="Pending",J383="Approved",J383="Denied",J383="Canceled"))),"CHECK DATES / FRACTION / STATUS",IF(AND(OR(J383="Approved",J383="Denied"),OR(K383="",NOT(ISNUMBER(L383)))),"ADD DECISION RECORD",IF(AND(OR(J383="Approved",J383="Pending"),COUNTIFS($B$2:$B$1001,B383,$E$2:$E$1001,"&lt;="&amp;F383,$F$2:$F$1001,"&gt;="&amp;E383,$J$2:$J$1001,"&lt;&gt;Denied",$J$2:$J$1001,"&lt;&gt;Canceled")&gt;1),"OVERLAPPING ACTIVE REQUESTS",IF(NETWORKDAYS(E383,F383,'Holidays'!$A$2:$A$51)=0,"NO WORKDAYS","OK"))))))))</f>
        <v/>
      </c>
    </row>
    <row r="384">
      <c r="A384" s="11" t="n"/>
      <c r="B384" s="11" t="n"/>
      <c r="C384" s="8">
        <f>IF($P384="","",IF($P384&lt;&gt;"OK",NA(),VLOOKUP(B384,'Employees'!$A$2:$I$101,2,FALSE)))</f>
        <v/>
      </c>
      <c r="D384" s="2" t="n"/>
      <c r="E384" s="4" t="n"/>
      <c r="F384" s="4" t="n"/>
      <c r="G384" s="12" t="n"/>
      <c r="H384" s="13">
        <f>IF($P384="","",IF($P384&lt;&gt;"OK",NA(),NETWORKDAYS(E384,F384,'Holidays'!$A$2:$A$51)*G384))</f>
        <v/>
      </c>
      <c r="I384" s="13">
        <f>IF($P384="","",IF($P384&lt;&gt;"OK",NA(),H384*'Settings'!$B$4*VLOOKUP(B384,'Employees'!$A$2:$I$101,5,FALSE)))</f>
        <v/>
      </c>
      <c r="J384" s="2" t="n"/>
      <c r="K384" s="2" t="n"/>
      <c r="L384" s="4" t="n"/>
      <c r="M384" s="2" t="n"/>
      <c r="N384" s="13">
        <f>IF($P384="","",IF($P384&lt;&gt;"OK",NA(),IF(J384="Approved",IF(E384&gt;'Settings'!$B$3,0,NETWORKDAYS(E384,MIN(F384,'Settings'!$B$3),'Holidays'!$A$2:$A$51)*G384*'Settings'!$B$4*VLOOKUP(B384,'Employees'!$A$2:$I$101,5,FALSE)),0)))</f>
        <v/>
      </c>
      <c r="O384" s="13">
        <f>IF($P384="","",IF($P384&lt;&gt;"OK",NA(),IF(J384="Approved",I384-N384,0)))</f>
        <v/>
      </c>
      <c r="P384" s="8">
        <f>IF(COUNTA(A384:B384,D384:G384,J384:M384)=0,"",IF('Settings'!$B$7&lt;&gt;"OK","CHECK SETTINGS",IF(OR(A384="",COUNTIFS($A$2:$A$1001,A384)&lt;&gt;1,COUNTIFS('Employees'!$A$2:$A$101,B384,'Employees'!$I$2:$I$101,"OK")&lt;&gt;1,COUNTIFS('Settings'!$H$11:$H$13,D384)&lt;&gt;1),"CHECK ID / TYPE",IF(OR(NOT(ISNUMBER(E384)),NOT(ISNUMBER(F384)),NOT(ISNUMBER(G384))),"CHECK DATES / FRACTION",IF(OR(E384&lt;MAX('Settings'!$B$2,VLOOKUP(B384,'Employees'!$A$2:$H$101,3,FALSE)),F384&gt;'Settings'!$B$5,F384&lt;E384,NOT(OR(G384=1,AND(G384=0.5,E384=F384))),NOT(OR(J384="Pending",J384="Approved",J384="Denied",J384="Canceled"))),"CHECK DATES / FRACTION / STATUS",IF(AND(OR(J384="Approved",J384="Denied"),OR(K384="",NOT(ISNUMBER(L384)))),"ADD DECISION RECORD",IF(AND(OR(J384="Approved",J384="Pending"),COUNTIFS($B$2:$B$1001,B384,$E$2:$E$1001,"&lt;="&amp;F384,$F$2:$F$1001,"&gt;="&amp;E384,$J$2:$J$1001,"&lt;&gt;Denied",$J$2:$J$1001,"&lt;&gt;Canceled")&gt;1),"OVERLAPPING ACTIVE REQUESTS",IF(NETWORKDAYS(E384,F384,'Holidays'!$A$2:$A$51)=0,"NO WORKDAYS","OK"))))))))</f>
        <v/>
      </c>
    </row>
    <row r="385">
      <c r="A385" s="11" t="n"/>
      <c r="B385" s="11" t="n"/>
      <c r="C385" s="8">
        <f>IF($P385="","",IF($P385&lt;&gt;"OK",NA(),VLOOKUP(B385,'Employees'!$A$2:$I$101,2,FALSE)))</f>
        <v/>
      </c>
      <c r="D385" s="2" t="n"/>
      <c r="E385" s="4" t="n"/>
      <c r="F385" s="4" t="n"/>
      <c r="G385" s="12" t="n"/>
      <c r="H385" s="13">
        <f>IF($P385="","",IF($P385&lt;&gt;"OK",NA(),NETWORKDAYS(E385,F385,'Holidays'!$A$2:$A$51)*G385))</f>
        <v/>
      </c>
      <c r="I385" s="13">
        <f>IF($P385="","",IF($P385&lt;&gt;"OK",NA(),H385*'Settings'!$B$4*VLOOKUP(B385,'Employees'!$A$2:$I$101,5,FALSE)))</f>
        <v/>
      </c>
      <c r="J385" s="2" t="n"/>
      <c r="K385" s="2" t="n"/>
      <c r="L385" s="4" t="n"/>
      <c r="M385" s="2" t="n"/>
      <c r="N385" s="13">
        <f>IF($P385="","",IF($P385&lt;&gt;"OK",NA(),IF(J385="Approved",IF(E385&gt;'Settings'!$B$3,0,NETWORKDAYS(E385,MIN(F385,'Settings'!$B$3),'Holidays'!$A$2:$A$51)*G385*'Settings'!$B$4*VLOOKUP(B385,'Employees'!$A$2:$I$101,5,FALSE)),0)))</f>
        <v/>
      </c>
      <c r="O385" s="13">
        <f>IF($P385="","",IF($P385&lt;&gt;"OK",NA(),IF(J385="Approved",I385-N385,0)))</f>
        <v/>
      </c>
      <c r="P385" s="8">
        <f>IF(COUNTA(A385:B385,D385:G385,J385:M385)=0,"",IF('Settings'!$B$7&lt;&gt;"OK","CHECK SETTINGS",IF(OR(A385="",COUNTIFS($A$2:$A$1001,A385)&lt;&gt;1,COUNTIFS('Employees'!$A$2:$A$101,B385,'Employees'!$I$2:$I$101,"OK")&lt;&gt;1,COUNTIFS('Settings'!$H$11:$H$13,D385)&lt;&gt;1),"CHECK ID / TYPE",IF(OR(NOT(ISNUMBER(E385)),NOT(ISNUMBER(F385)),NOT(ISNUMBER(G385))),"CHECK DATES / FRACTION",IF(OR(E385&lt;MAX('Settings'!$B$2,VLOOKUP(B385,'Employees'!$A$2:$H$101,3,FALSE)),F385&gt;'Settings'!$B$5,F385&lt;E385,NOT(OR(G385=1,AND(G385=0.5,E385=F385))),NOT(OR(J385="Pending",J385="Approved",J385="Denied",J385="Canceled"))),"CHECK DATES / FRACTION / STATUS",IF(AND(OR(J385="Approved",J385="Denied"),OR(K385="",NOT(ISNUMBER(L385)))),"ADD DECISION RECORD",IF(AND(OR(J385="Approved",J385="Pending"),COUNTIFS($B$2:$B$1001,B385,$E$2:$E$1001,"&lt;="&amp;F385,$F$2:$F$1001,"&gt;="&amp;E385,$J$2:$J$1001,"&lt;&gt;Denied",$J$2:$J$1001,"&lt;&gt;Canceled")&gt;1),"OVERLAPPING ACTIVE REQUESTS",IF(NETWORKDAYS(E385,F385,'Holidays'!$A$2:$A$51)=0,"NO WORKDAYS","OK"))))))))</f>
        <v/>
      </c>
    </row>
    <row r="386">
      <c r="A386" s="11" t="n"/>
      <c r="B386" s="11" t="n"/>
      <c r="C386" s="8">
        <f>IF($P386="","",IF($P386&lt;&gt;"OK",NA(),VLOOKUP(B386,'Employees'!$A$2:$I$101,2,FALSE)))</f>
        <v/>
      </c>
      <c r="D386" s="2" t="n"/>
      <c r="E386" s="4" t="n"/>
      <c r="F386" s="4" t="n"/>
      <c r="G386" s="12" t="n"/>
      <c r="H386" s="13">
        <f>IF($P386="","",IF($P386&lt;&gt;"OK",NA(),NETWORKDAYS(E386,F386,'Holidays'!$A$2:$A$51)*G386))</f>
        <v/>
      </c>
      <c r="I386" s="13">
        <f>IF($P386="","",IF($P386&lt;&gt;"OK",NA(),H386*'Settings'!$B$4*VLOOKUP(B386,'Employees'!$A$2:$I$101,5,FALSE)))</f>
        <v/>
      </c>
      <c r="J386" s="2" t="n"/>
      <c r="K386" s="2" t="n"/>
      <c r="L386" s="4" t="n"/>
      <c r="M386" s="2" t="n"/>
      <c r="N386" s="13">
        <f>IF($P386="","",IF($P386&lt;&gt;"OK",NA(),IF(J386="Approved",IF(E386&gt;'Settings'!$B$3,0,NETWORKDAYS(E386,MIN(F386,'Settings'!$B$3),'Holidays'!$A$2:$A$51)*G386*'Settings'!$B$4*VLOOKUP(B386,'Employees'!$A$2:$I$101,5,FALSE)),0)))</f>
        <v/>
      </c>
      <c r="O386" s="13">
        <f>IF($P386="","",IF($P386&lt;&gt;"OK",NA(),IF(J386="Approved",I386-N386,0)))</f>
        <v/>
      </c>
      <c r="P386" s="8">
        <f>IF(COUNTA(A386:B386,D386:G386,J386:M386)=0,"",IF('Settings'!$B$7&lt;&gt;"OK","CHECK SETTINGS",IF(OR(A386="",COUNTIFS($A$2:$A$1001,A386)&lt;&gt;1,COUNTIFS('Employees'!$A$2:$A$101,B386,'Employees'!$I$2:$I$101,"OK")&lt;&gt;1,COUNTIFS('Settings'!$H$11:$H$13,D386)&lt;&gt;1),"CHECK ID / TYPE",IF(OR(NOT(ISNUMBER(E386)),NOT(ISNUMBER(F386)),NOT(ISNUMBER(G386))),"CHECK DATES / FRACTION",IF(OR(E386&lt;MAX('Settings'!$B$2,VLOOKUP(B386,'Employees'!$A$2:$H$101,3,FALSE)),F386&gt;'Settings'!$B$5,F386&lt;E386,NOT(OR(G386=1,AND(G386=0.5,E386=F386))),NOT(OR(J386="Pending",J386="Approved",J386="Denied",J386="Canceled"))),"CHECK DATES / FRACTION / STATUS",IF(AND(OR(J386="Approved",J386="Denied"),OR(K386="",NOT(ISNUMBER(L386)))),"ADD DECISION RECORD",IF(AND(OR(J386="Approved",J386="Pending"),COUNTIFS($B$2:$B$1001,B386,$E$2:$E$1001,"&lt;="&amp;F386,$F$2:$F$1001,"&gt;="&amp;E386,$J$2:$J$1001,"&lt;&gt;Denied",$J$2:$J$1001,"&lt;&gt;Canceled")&gt;1),"OVERLAPPING ACTIVE REQUESTS",IF(NETWORKDAYS(E386,F386,'Holidays'!$A$2:$A$51)=0,"NO WORKDAYS","OK"))))))))</f>
        <v/>
      </c>
    </row>
    <row r="387">
      <c r="A387" s="11" t="n"/>
      <c r="B387" s="11" t="n"/>
      <c r="C387" s="8">
        <f>IF($P387="","",IF($P387&lt;&gt;"OK",NA(),VLOOKUP(B387,'Employees'!$A$2:$I$101,2,FALSE)))</f>
        <v/>
      </c>
      <c r="D387" s="2" t="n"/>
      <c r="E387" s="4" t="n"/>
      <c r="F387" s="4" t="n"/>
      <c r="G387" s="12" t="n"/>
      <c r="H387" s="13">
        <f>IF($P387="","",IF($P387&lt;&gt;"OK",NA(),NETWORKDAYS(E387,F387,'Holidays'!$A$2:$A$51)*G387))</f>
        <v/>
      </c>
      <c r="I387" s="13">
        <f>IF($P387="","",IF($P387&lt;&gt;"OK",NA(),H387*'Settings'!$B$4*VLOOKUP(B387,'Employees'!$A$2:$I$101,5,FALSE)))</f>
        <v/>
      </c>
      <c r="J387" s="2" t="n"/>
      <c r="K387" s="2" t="n"/>
      <c r="L387" s="4" t="n"/>
      <c r="M387" s="2" t="n"/>
      <c r="N387" s="13">
        <f>IF($P387="","",IF($P387&lt;&gt;"OK",NA(),IF(J387="Approved",IF(E387&gt;'Settings'!$B$3,0,NETWORKDAYS(E387,MIN(F387,'Settings'!$B$3),'Holidays'!$A$2:$A$51)*G387*'Settings'!$B$4*VLOOKUP(B387,'Employees'!$A$2:$I$101,5,FALSE)),0)))</f>
        <v/>
      </c>
      <c r="O387" s="13">
        <f>IF($P387="","",IF($P387&lt;&gt;"OK",NA(),IF(J387="Approved",I387-N387,0)))</f>
        <v/>
      </c>
      <c r="P387" s="8">
        <f>IF(COUNTA(A387:B387,D387:G387,J387:M387)=0,"",IF('Settings'!$B$7&lt;&gt;"OK","CHECK SETTINGS",IF(OR(A387="",COUNTIFS($A$2:$A$1001,A387)&lt;&gt;1,COUNTIFS('Employees'!$A$2:$A$101,B387,'Employees'!$I$2:$I$101,"OK")&lt;&gt;1,COUNTIFS('Settings'!$H$11:$H$13,D387)&lt;&gt;1),"CHECK ID / TYPE",IF(OR(NOT(ISNUMBER(E387)),NOT(ISNUMBER(F387)),NOT(ISNUMBER(G387))),"CHECK DATES / FRACTION",IF(OR(E387&lt;MAX('Settings'!$B$2,VLOOKUP(B387,'Employees'!$A$2:$H$101,3,FALSE)),F387&gt;'Settings'!$B$5,F387&lt;E387,NOT(OR(G387=1,AND(G387=0.5,E387=F387))),NOT(OR(J387="Pending",J387="Approved",J387="Denied",J387="Canceled"))),"CHECK DATES / FRACTION / STATUS",IF(AND(OR(J387="Approved",J387="Denied"),OR(K387="",NOT(ISNUMBER(L387)))),"ADD DECISION RECORD",IF(AND(OR(J387="Approved",J387="Pending"),COUNTIFS($B$2:$B$1001,B387,$E$2:$E$1001,"&lt;="&amp;F387,$F$2:$F$1001,"&gt;="&amp;E387,$J$2:$J$1001,"&lt;&gt;Denied",$J$2:$J$1001,"&lt;&gt;Canceled")&gt;1),"OVERLAPPING ACTIVE REQUESTS",IF(NETWORKDAYS(E387,F387,'Holidays'!$A$2:$A$51)=0,"NO WORKDAYS","OK"))))))))</f>
        <v/>
      </c>
    </row>
    <row r="388">
      <c r="A388" s="11" t="n"/>
      <c r="B388" s="11" t="n"/>
      <c r="C388" s="8">
        <f>IF($P388="","",IF($P388&lt;&gt;"OK",NA(),VLOOKUP(B388,'Employees'!$A$2:$I$101,2,FALSE)))</f>
        <v/>
      </c>
      <c r="D388" s="2" t="n"/>
      <c r="E388" s="4" t="n"/>
      <c r="F388" s="4" t="n"/>
      <c r="G388" s="12" t="n"/>
      <c r="H388" s="13">
        <f>IF($P388="","",IF($P388&lt;&gt;"OK",NA(),NETWORKDAYS(E388,F388,'Holidays'!$A$2:$A$51)*G388))</f>
        <v/>
      </c>
      <c r="I388" s="13">
        <f>IF($P388="","",IF($P388&lt;&gt;"OK",NA(),H388*'Settings'!$B$4*VLOOKUP(B388,'Employees'!$A$2:$I$101,5,FALSE)))</f>
        <v/>
      </c>
      <c r="J388" s="2" t="n"/>
      <c r="K388" s="2" t="n"/>
      <c r="L388" s="4" t="n"/>
      <c r="M388" s="2" t="n"/>
      <c r="N388" s="13">
        <f>IF($P388="","",IF($P388&lt;&gt;"OK",NA(),IF(J388="Approved",IF(E388&gt;'Settings'!$B$3,0,NETWORKDAYS(E388,MIN(F388,'Settings'!$B$3),'Holidays'!$A$2:$A$51)*G388*'Settings'!$B$4*VLOOKUP(B388,'Employees'!$A$2:$I$101,5,FALSE)),0)))</f>
        <v/>
      </c>
      <c r="O388" s="13">
        <f>IF($P388="","",IF($P388&lt;&gt;"OK",NA(),IF(J388="Approved",I388-N388,0)))</f>
        <v/>
      </c>
      <c r="P388" s="8">
        <f>IF(COUNTA(A388:B388,D388:G388,J388:M388)=0,"",IF('Settings'!$B$7&lt;&gt;"OK","CHECK SETTINGS",IF(OR(A388="",COUNTIFS($A$2:$A$1001,A388)&lt;&gt;1,COUNTIFS('Employees'!$A$2:$A$101,B388,'Employees'!$I$2:$I$101,"OK")&lt;&gt;1,COUNTIFS('Settings'!$H$11:$H$13,D388)&lt;&gt;1),"CHECK ID / TYPE",IF(OR(NOT(ISNUMBER(E388)),NOT(ISNUMBER(F388)),NOT(ISNUMBER(G388))),"CHECK DATES / FRACTION",IF(OR(E388&lt;MAX('Settings'!$B$2,VLOOKUP(B388,'Employees'!$A$2:$H$101,3,FALSE)),F388&gt;'Settings'!$B$5,F388&lt;E388,NOT(OR(G388=1,AND(G388=0.5,E388=F388))),NOT(OR(J388="Pending",J388="Approved",J388="Denied",J388="Canceled"))),"CHECK DATES / FRACTION / STATUS",IF(AND(OR(J388="Approved",J388="Denied"),OR(K388="",NOT(ISNUMBER(L388)))),"ADD DECISION RECORD",IF(AND(OR(J388="Approved",J388="Pending"),COUNTIFS($B$2:$B$1001,B388,$E$2:$E$1001,"&lt;="&amp;F388,$F$2:$F$1001,"&gt;="&amp;E388,$J$2:$J$1001,"&lt;&gt;Denied",$J$2:$J$1001,"&lt;&gt;Canceled")&gt;1),"OVERLAPPING ACTIVE REQUESTS",IF(NETWORKDAYS(E388,F388,'Holidays'!$A$2:$A$51)=0,"NO WORKDAYS","OK"))))))))</f>
        <v/>
      </c>
    </row>
    <row r="389">
      <c r="A389" s="11" t="n"/>
      <c r="B389" s="11" t="n"/>
      <c r="C389" s="8">
        <f>IF($P389="","",IF($P389&lt;&gt;"OK",NA(),VLOOKUP(B389,'Employees'!$A$2:$I$101,2,FALSE)))</f>
        <v/>
      </c>
      <c r="D389" s="2" t="n"/>
      <c r="E389" s="4" t="n"/>
      <c r="F389" s="4" t="n"/>
      <c r="G389" s="12" t="n"/>
      <c r="H389" s="13">
        <f>IF($P389="","",IF($P389&lt;&gt;"OK",NA(),NETWORKDAYS(E389,F389,'Holidays'!$A$2:$A$51)*G389))</f>
        <v/>
      </c>
      <c r="I389" s="13">
        <f>IF($P389="","",IF($P389&lt;&gt;"OK",NA(),H389*'Settings'!$B$4*VLOOKUP(B389,'Employees'!$A$2:$I$101,5,FALSE)))</f>
        <v/>
      </c>
      <c r="J389" s="2" t="n"/>
      <c r="K389" s="2" t="n"/>
      <c r="L389" s="4" t="n"/>
      <c r="M389" s="2" t="n"/>
      <c r="N389" s="13">
        <f>IF($P389="","",IF($P389&lt;&gt;"OK",NA(),IF(J389="Approved",IF(E389&gt;'Settings'!$B$3,0,NETWORKDAYS(E389,MIN(F389,'Settings'!$B$3),'Holidays'!$A$2:$A$51)*G389*'Settings'!$B$4*VLOOKUP(B389,'Employees'!$A$2:$I$101,5,FALSE)),0)))</f>
        <v/>
      </c>
      <c r="O389" s="13">
        <f>IF($P389="","",IF($P389&lt;&gt;"OK",NA(),IF(J389="Approved",I389-N389,0)))</f>
        <v/>
      </c>
      <c r="P389" s="8">
        <f>IF(COUNTA(A389:B389,D389:G389,J389:M389)=0,"",IF('Settings'!$B$7&lt;&gt;"OK","CHECK SETTINGS",IF(OR(A389="",COUNTIFS($A$2:$A$1001,A389)&lt;&gt;1,COUNTIFS('Employees'!$A$2:$A$101,B389,'Employees'!$I$2:$I$101,"OK")&lt;&gt;1,COUNTIFS('Settings'!$H$11:$H$13,D389)&lt;&gt;1),"CHECK ID / TYPE",IF(OR(NOT(ISNUMBER(E389)),NOT(ISNUMBER(F389)),NOT(ISNUMBER(G389))),"CHECK DATES / FRACTION",IF(OR(E389&lt;MAX('Settings'!$B$2,VLOOKUP(B389,'Employees'!$A$2:$H$101,3,FALSE)),F389&gt;'Settings'!$B$5,F389&lt;E389,NOT(OR(G389=1,AND(G389=0.5,E389=F389))),NOT(OR(J389="Pending",J389="Approved",J389="Denied",J389="Canceled"))),"CHECK DATES / FRACTION / STATUS",IF(AND(OR(J389="Approved",J389="Denied"),OR(K389="",NOT(ISNUMBER(L389)))),"ADD DECISION RECORD",IF(AND(OR(J389="Approved",J389="Pending"),COUNTIFS($B$2:$B$1001,B389,$E$2:$E$1001,"&lt;="&amp;F389,$F$2:$F$1001,"&gt;="&amp;E389,$J$2:$J$1001,"&lt;&gt;Denied",$J$2:$J$1001,"&lt;&gt;Canceled")&gt;1),"OVERLAPPING ACTIVE REQUESTS",IF(NETWORKDAYS(E389,F389,'Holidays'!$A$2:$A$51)=0,"NO WORKDAYS","OK"))))))))</f>
        <v/>
      </c>
    </row>
    <row r="390">
      <c r="A390" s="11" t="n"/>
      <c r="B390" s="11" t="n"/>
      <c r="C390" s="8">
        <f>IF($P390="","",IF($P390&lt;&gt;"OK",NA(),VLOOKUP(B390,'Employees'!$A$2:$I$101,2,FALSE)))</f>
        <v/>
      </c>
      <c r="D390" s="2" t="n"/>
      <c r="E390" s="4" t="n"/>
      <c r="F390" s="4" t="n"/>
      <c r="G390" s="12" t="n"/>
      <c r="H390" s="13">
        <f>IF($P390="","",IF($P390&lt;&gt;"OK",NA(),NETWORKDAYS(E390,F390,'Holidays'!$A$2:$A$51)*G390))</f>
        <v/>
      </c>
      <c r="I390" s="13">
        <f>IF($P390="","",IF($P390&lt;&gt;"OK",NA(),H390*'Settings'!$B$4*VLOOKUP(B390,'Employees'!$A$2:$I$101,5,FALSE)))</f>
        <v/>
      </c>
      <c r="J390" s="2" t="n"/>
      <c r="K390" s="2" t="n"/>
      <c r="L390" s="4" t="n"/>
      <c r="M390" s="2" t="n"/>
      <c r="N390" s="13">
        <f>IF($P390="","",IF($P390&lt;&gt;"OK",NA(),IF(J390="Approved",IF(E390&gt;'Settings'!$B$3,0,NETWORKDAYS(E390,MIN(F390,'Settings'!$B$3),'Holidays'!$A$2:$A$51)*G390*'Settings'!$B$4*VLOOKUP(B390,'Employees'!$A$2:$I$101,5,FALSE)),0)))</f>
        <v/>
      </c>
      <c r="O390" s="13">
        <f>IF($P390="","",IF($P390&lt;&gt;"OK",NA(),IF(J390="Approved",I390-N390,0)))</f>
        <v/>
      </c>
      <c r="P390" s="8">
        <f>IF(COUNTA(A390:B390,D390:G390,J390:M390)=0,"",IF('Settings'!$B$7&lt;&gt;"OK","CHECK SETTINGS",IF(OR(A390="",COUNTIFS($A$2:$A$1001,A390)&lt;&gt;1,COUNTIFS('Employees'!$A$2:$A$101,B390,'Employees'!$I$2:$I$101,"OK")&lt;&gt;1,COUNTIFS('Settings'!$H$11:$H$13,D390)&lt;&gt;1),"CHECK ID / TYPE",IF(OR(NOT(ISNUMBER(E390)),NOT(ISNUMBER(F390)),NOT(ISNUMBER(G390))),"CHECK DATES / FRACTION",IF(OR(E390&lt;MAX('Settings'!$B$2,VLOOKUP(B390,'Employees'!$A$2:$H$101,3,FALSE)),F390&gt;'Settings'!$B$5,F390&lt;E390,NOT(OR(G390=1,AND(G390=0.5,E390=F390))),NOT(OR(J390="Pending",J390="Approved",J390="Denied",J390="Canceled"))),"CHECK DATES / FRACTION / STATUS",IF(AND(OR(J390="Approved",J390="Denied"),OR(K390="",NOT(ISNUMBER(L390)))),"ADD DECISION RECORD",IF(AND(OR(J390="Approved",J390="Pending"),COUNTIFS($B$2:$B$1001,B390,$E$2:$E$1001,"&lt;="&amp;F390,$F$2:$F$1001,"&gt;="&amp;E390,$J$2:$J$1001,"&lt;&gt;Denied",$J$2:$J$1001,"&lt;&gt;Canceled")&gt;1),"OVERLAPPING ACTIVE REQUESTS",IF(NETWORKDAYS(E390,F390,'Holidays'!$A$2:$A$51)=0,"NO WORKDAYS","OK"))))))))</f>
        <v/>
      </c>
    </row>
    <row r="391">
      <c r="A391" s="11" t="n"/>
      <c r="B391" s="11" t="n"/>
      <c r="C391" s="8">
        <f>IF($P391="","",IF($P391&lt;&gt;"OK",NA(),VLOOKUP(B391,'Employees'!$A$2:$I$101,2,FALSE)))</f>
        <v/>
      </c>
      <c r="D391" s="2" t="n"/>
      <c r="E391" s="4" t="n"/>
      <c r="F391" s="4" t="n"/>
      <c r="G391" s="12" t="n"/>
      <c r="H391" s="13">
        <f>IF($P391="","",IF($P391&lt;&gt;"OK",NA(),NETWORKDAYS(E391,F391,'Holidays'!$A$2:$A$51)*G391))</f>
        <v/>
      </c>
      <c r="I391" s="13">
        <f>IF($P391="","",IF($P391&lt;&gt;"OK",NA(),H391*'Settings'!$B$4*VLOOKUP(B391,'Employees'!$A$2:$I$101,5,FALSE)))</f>
        <v/>
      </c>
      <c r="J391" s="2" t="n"/>
      <c r="K391" s="2" t="n"/>
      <c r="L391" s="4" t="n"/>
      <c r="M391" s="2" t="n"/>
      <c r="N391" s="13">
        <f>IF($P391="","",IF($P391&lt;&gt;"OK",NA(),IF(J391="Approved",IF(E391&gt;'Settings'!$B$3,0,NETWORKDAYS(E391,MIN(F391,'Settings'!$B$3),'Holidays'!$A$2:$A$51)*G391*'Settings'!$B$4*VLOOKUP(B391,'Employees'!$A$2:$I$101,5,FALSE)),0)))</f>
        <v/>
      </c>
      <c r="O391" s="13">
        <f>IF($P391="","",IF($P391&lt;&gt;"OK",NA(),IF(J391="Approved",I391-N391,0)))</f>
        <v/>
      </c>
      <c r="P391" s="8">
        <f>IF(COUNTA(A391:B391,D391:G391,J391:M391)=0,"",IF('Settings'!$B$7&lt;&gt;"OK","CHECK SETTINGS",IF(OR(A391="",COUNTIFS($A$2:$A$1001,A391)&lt;&gt;1,COUNTIFS('Employees'!$A$2:$A$101,B391,'Employees'!$I$2:$I$101,"OK")&lt;&gt;1,COUNTIFS('Settings'!$H$11:$H$13,D391)&lt;&gt;1),"CHECK ID / TYPE",IF(OR(NOT(ISNUMBER(E391)),NOT(ISNUMBER(F391)),NOT(ISNUMBER(G391))),"CHECK DATES / FRACTION",IF(OR(E391&lt;MAX('Settings'!$B$2,VLOOKUP(B391,'Employees'!$A$2:$H$101,3,FALSE)),F391&gt;'Settings'!$B$5,F391&lt;E391,NOT(OR(G391=1,AND(G391=0.5,E391=F391))),NOT(OR(J391="Pending",J391="Approved",J391="Denied",J391="Canceled"))),"CHECK DATES / FRACTION / STATUS",IF(AND(OR(J391="Approved",J391="Denied"),OR(K391="",NOT(ISNUMBER(L391)))),"ADD DECISION RECORD",IF(AND(OR(J391="Approved",J391="Pending"),COUNTIFS($B$2:$B$1001,B391,$E$2:$E$1001,"&lt;="&amp;F391,$F$2:$F$1001,"&gt;="&amp;E391,$J$2:$J$1001,"&lt;&gt;Denied",$J$2:$J$1001,"&lt;&gt;Canceled")&gt;1),"OVERLAPPING ACTIVE REQUESTS",IF(NETWORKDAYS(E391,F391,'Holidays'!$A$2:$A$51)=0,"NO WORKDAYS","OK"))))))))</f>
        <v/>
      </c>
    </row>
    <row r="392">
      <c r="A392" s="11" t="n"/>
      <c r="B392" s="11" t="n"/>
      <c r="C392" s="8">
        <f>IF($P392="","",IF($P392&lt;&gt;"OK",NA(),VLOOKUP(B392,'Employees'!$A$2:$I$101,2,FALSE)))</f>
        <v/>
      </c>
      <c r="D392" s="2" t="n"/>
      <c r="E392" s="4" t="n"/>
      <c r="F392" s="4" t="n"/>
      <c r="G392" s="12" t="n"/>
      <c r="H392" s="13">
        <f>IF($P392="","",IF($P392&lt;&gt;"OK",NA(),NETWORKDAYS(E392,F392,'Holidays'!$A$2:$A$51)*G392))</f>
        <v/>
      </c>
      <c r="I392" s="13">
        <f>IF($P392="","",IF($P392&lt;&gt;"OK",NA(),H392*'Settings'!$B$4*VLOOKUP(B392,'Employees'!$A$2:$I$101,5,FALSE)))</f>
        <v/>
      </c>
      <c r="J392" s="2" t="n"/>
      <c r="K392" s="2" t="n"/>
      <c r="L392" s="4" t="n"/>
      <c r="M392" s="2" t="n"/>
      <c r="N392" s="13">
        <f>IF($P392="","",IF($P392&lt;&gt;"OK",NA(),IF(J392="Approved",IF(E392&gt;'Settings'!$B$3,0,NETWORKDAYS(E392,MIN(F392,'Settings'!$B$3),'Holidays'!$A$2:$A$51)*G392*'Settings'!$B$4*VLOOKUP(B392,'Employees'!$A$2:$I$101,5,FALSE)),0)))</f>
        <v/>
      </c>
      <c r="O392" s="13">
        <f>IF($P392="","",IF($P392&lt;&gt;"OK",NA(),IF(J392="Approved",I392-N392,0)))</f>
        <v/>
      </c>
      <c r="P392" s="8">
        <f>IF(COUNTA(A392:B392,D392:G392,J392:M392)=0,"",IF('Settings'!$B$7&lt;&gt;"OK","CHECK SETTINGS",IF(OR(A392="",COUNTIFS($A$2:$A$1001,A392)&lt;&gt;1,COUNTIFS('Employees'!$A$2:$A$101,B392,'Employees'!$I$2:$I$101,"OK")&lt;&gt;1,COUNTIFS('Settings'!$H$11:$H$13,D392)&lt;&gt;1),"CHECK ID / TYPE",IF(OR(NOT(ISNUMBER(E392)),NOT(ISNUMBER(F392)),NOT(ISNUMBER(G392))),"CHECK DATES / FRACTION",IF(OR(E392&lt;MAX('Settings'!$B$2,VLOOKUP(B392,'Employees'!$A$2:$H$101,3,FALSE)),F392&gt;'Settings'!$B$5,F392&lt;E392,NOT(OR(G392=1,AND(G392=0.5,E392=F392))),NOT(OR(J392="Pending",J392="Approved",J392="Denied",J392="Canceled"))),"CHECK DATES / FRACTION / STATUS",IF(AND(OR(J392="Approved",J392="Denied"),OR(K392="",NOT(ISNUMBER(L392)))),"ADD DECISION RECORD",IF(AND(OR(J392="Approved",J392="Pending"),COUNTIFS($B$2:$B$1001,B392,$E$2:$E$1001,"&lt;="&amp;F392,$F$2:$F$1001,"&gt;="&amp;E392,$J$2:$J$1001,"&lt;&gt;Denied",$J$2:$J$1001,"&lt;&gt;Canceled")&gt;1),"OVERLAPPING ACTIVE REQUESTS",IF(NETWORKDAYS(E392,F392,'Holidays'!$A$2:$A$51)=0,"NO WORKDAYS","OK"))))))))</f>
        <v/>
      </c>
    </row>
    <row r="393">
      <c r="A393" s="11" t="n"/>
      <c r="B393" s="11" t="n"/>
      <c r="C393" s="8">
        <f>IF($P393="","",IF($P393&lt;&gt;"OK",NA(),VLOOKUP(B393,'Employees'!$A$2:$I$101,2,FALSE)))</f>
        <v/>
      </c>
      <c r="D393" s="2" t="n"/>
      <c r="E393" s="4" t="n"/>
      <c r="F393" s="4" t="n"/>
      <c r="G393" s="12" t="n"/>
      <c r="H393" s="13">
        <f>IF($P393="","",IF($P393&lt;&gt;"OK",NA(),NETWORKDAYS(E393,F393,'Holidays'!$A$2:$A$51)*G393))</f>
        <v/>
      </c>
      <c r="I393" s="13">
        <f>IF($P393="","",IF($P393&lt;&gt;"OK",NA(),H393*'Settings'!$B$4*VLOOKUP(B393,'Employees'!$A$2:$I$101,5,FALSE)))</f>
        <v/>
      </c>
      <c r="J393" s="2" t="n"/>
      <c r="K393" s="2" t="n"/>
      <c r="L393" s="4" t="n"/>
      <c r="M393" s="2" t="n"/>
      <c r="N393" s="13">
        <f>IF($P393="","",IF($P393&lt;&gt;"OK",NA(),IF(J393="Approved",IF(E393&gt;'Settings'!$B$3,0,NETWORKDAYS(E393,MIN(F393,'Settings'!$B$3),'Holidays'!$A$2:$A$51)*G393*'Settings'!$B$4*VLOOKUP(B393,'Employees'!$A$2:$I$101,5,FALSE)),0)))</f>
        <v/>
      </c>
      <c r="O393" s="13">
        <f>IF($P393="","",IF($P393&lt;&gt;"OK",NA(),IF(J393="Approved",I393-N393,0)))</f>
        <v/>
      </c>
      <c r="P393" s="8">
        <f>IF(COUNTA(A393:B393,D393:G393,J393:M393)=0,"",IF('Settings'!$B$7&lt;&gt;"OK","CHECK SETTINGS",IF(OR(A393="",COUNTIFS($A$2:$A$1001,A393)&lt;&gt;1,COUNTIFS('Employees'!$A$2:$A$101,B393,'Employees'!$I$2:$I$101,"OK")&lt;&gt;1,COUNTIFS('Settings'!$H$11:$H$13,D393)&lt;&gt;1),"CHECK ID / TYPE",IF(OR(NOT(ISNUMBER(E393)),NOT(ISNUMBER(F393)),NOT(ISNUMBER(G393))),"CHECK DATES / FRACTION",IF(OR(E393&lt;MAX('Settings'!$B$2,VLOOKUP(B393,'Employees'!$A$2:$H$101,3,FALSE)),F393&gt;'Settings'!$B$5,F393&lt;E393,NOT(OR(G393=1,AND(G393=0.5,E393=F393))),NOT(OR(J393="Pending",J393="Approved",J393="Denied",J393="Canceled"))),"CHECK DATES / FRACTION / STATUS",IF(AND(OR(J393="Approved",J393="Denied"),OR(K393="",NOT(ISNUMBER(L393)))),"ADD DECISION RECORD",IF(AND(OR(J393="Approved",J393="Pending"),COUNTIFS($B$2:$B$1001,B393,$E$2:$E$1001,"&lt;="&amp;F393,$F$2:$F$1001,"&gt;="&amp;E393,$J$2:$J$1001,"&lt;&gt;Denied",$J$2:$J$1001,"&lt;&gt;Canceled")&gt;1),"OVERLAPPING ACTIVE REQUESTS",IF(NETWORKDAYS(E393,F393,'Holidays'!$A$2:$A$51)=0,"NO WORKDAYS","OK"))))))))</f>
        <v/>
      </c>
    </row>
    <row r="394">
      <c r="A394" s="11" t="n"/>
      <c r="B394" s="11" t="n"/>
      <c r="C394" s="8">
        <f>IF($P394="","",IF($P394&lt;&gt;"OK",NA(),VLOOKUP(B394,'Employees'!$A$2:$I$101,2,FALSE)))</f>
        <v/>
      </c>
      <c r="D394" s="2" t="n"/>
      <c r="E394" s="4" t="n"/>
      <c r="F394" s="4" t="n"/>
      <c r="G394" s="12" t="n"/>
      <c r="H394" s="13">
        <f>IF($P394="","",IF($P394&lt;&gt;"OK",NA(),NETWORKDAYS(E394,F394,'Holidays'!$A$2:$A$51)*G394))</f>
        <v/>
      </c>
      <c r="I394" s="13">
        <f>IF($P394="","",IF($P394&lt;&gt;"OK",NA(),H394*'Settings'!$B$4*VLOOKUP(B394,'Employees'!$A$2:$I$101,5,FALSE)))</f>
        <v/>
      </c>
      <c r="J394" s="2" t="n"/>
      <c r="K394" s="2" t="n"/>
      <c r="L394" s="4" t="n"/>
      <c r="M394" s="2" t="n"/>
      <c r="N394" s="13">
        <f>IF($P394="","",IF($P394&lt;&gt;"OK",NA(),IF(J394="Approved",IF(E394&gt;'Settings'!$B$3,0,NETWORKDAYS(E394,MIN(F394,'Settings'!$B$3),'Holidays'!$A$2:$A$51)*G394*'Settings'!$B$4*VLOOKUP(B394,'Employees'!$A$2:$I$101,5,FALSE)),0)))</f>
        <v/>
      </c>
      <c r="O394" s="13">
        <f>IF($P394="","",IF($P394&lt;&gt;"OK",NA(),IF(J394="Approved",I394-N394,0)))</f>
        <v/>
      </c>
      <c r="P394" s="8">
        <f>IF(COUNTA(A394:B394,D394:G394,J394:M394)=0,"",IF('Settings'!$B$7&lt;&gt;"OK","CHECK SETTINGS",IF(OR(A394="",COUNTIFS($A$2:$A$1001,A394)&lt;&gt;1,COUNTIFS('Employees'!$A$2:$A$101,B394,'Employees'!$I$2:$I$101,"OK")&lt;&gt;1,COUNTIFS('Settings'!$H$11:$H$13,D394)&lt;&gt;1),"CHECK ID / TYPE",IF(OR(NOT(ISNUMBER(E394)),NOT(ISNUMBER(F394)),NOT(ISNUMBER(G394))),"CHECK DATES / FRACTION",IF(OR(E394&lt;MAX('Settings'!$B$2,VLOOKUP(B394,'Employees'!$A$2:$H$101,3,FALSE)),F394&gt;'Settings'!$B$5,F394&lt;E394,NOT(OR(G394=1,AND(G394=0.5,E394=F394))),NOT(OR(J394="Pending",J394="Approved",J394="Denied",J394="Canceled"))),"CHECK DATES / FRACTION / STATUS",IF(AND(OR(J394="Approved",J394="Denied"),OR(K394="",NOT(ISNUMBER(L394)))),"ADD DECISION RECORD",IF(AND(OR(J394="Approved",J394="Pending"),COUNTIFS($B$2:$B$1001,B394,$E$2:$E$1001,"&lt;="&amp;F394,$F$2:$F$1001,"&gt;="&amp;E394,$J$2:$J$1001,"&lt;&gt;Denied",$J$2:$J$1001,"&lt;&gt;Canceled")&gt;1),"OVERLAPPING ACTIVE REQUESTS",IF(NETWORKDAYS(E394,F394,'Holidays'!$A$2:$A$51)=0,"NO WORKDAYS","OK"))))))))</f>
        <v/>
      </c>
    </row>
    <row r="395">
      <c r="A395" s="11" t="n"/>
      <c r="B395" s="11" t="n"/>
      <c r="C395" s="8">
        <f>IF($P395="","",IF($P395&lt;&gt;"OK",NA(),VLOOKUP(B395,'Employees'!$A$2:$I$101,2,FALSE)))</f>
        <v/>
      </c>
      <c r="D395" s="2" t="n"/>
      <c r="E395" s="4" t="n"/>
      <c r="F395" s="4" t="n"/>
      <c r="G395" s="12" t="n"/>
      <c r="H395" s="13">
        <f>IF($P395="","",IF($P395&lt;&gt;"OK",NA(),NETWORKDAYS(E395,F395,'Holidays'!$A$2:$A$51)*G395))</f>
        <v/>
      </c>
      <c r="I395" s="13">
        <f>IF($P395="","",IF($P395&lt;&gt;"OK",NA(),H395*'Settings'!$B$4*VLOOKUP(B395,'Employees'!$A$2:$I$101,5,FALSE)))</f>
        <v/>
      </c>
      <c r="J395" s="2" t="n"/>
      <c r="K395" s="2" t="n"/>
      <c r="L395" s="4" t="n"/>
      <c r="M395" s="2" t="n"/>
      <c r="N395" s="13">
        <f>IF($P395="","",IF($P395&lt;&gt;"OK",NA(),IF(J395="Approved",IF(E395&gt;'Settings'!$B$3,0,NETWORKDAYS(E395,MIN(F395,'Settings'!$B$3),'Holidays'!$A$2:$A$51)*G395*'Settings'!$B$4*VLOOKUP(B395,'Employees'!$A$2:$I$101,5,FALSE)),0)))</f>
        <v/>
      </c>
      <c r="O395" s="13">
        <f>IF($P395="","",IF($P395&lt;&gt;"OK",NA(),IF(J395="Approved",I395-N395,0)))</f>
        <v/>
      </c>
      <c r="P395" s="8">
        <f>IF(COUNTA(A395:B395,D395:G395,J395:M395)=0,"",IF('Settings'!$B$7&lt;&gt;"OK","CHECK SETTINGS",IF(OR(A395="",COUNTIFS($A$2:$A$1001,A395)&lt;&gt;1,COUNTIFS('Employees'!$A$2:$A$101,B395,'Employees'!$I$2:$I$101,"OK")&lt;&gt;1,COUNTIFS('Settings'!$H$11:$H$13,D395)&lt;&gt;1),"CHECK ID / TYPE",IF(OR(NOT(ISNUMBER(E395)),NOT(ISNUMBER(F395)),NOT(ISNUMBER(G395))),"CHECK DATES / FRACTION",IF(OR(E395&lt;MAX('Settings'!$B$2,VLOOKUP(B395,'Employees'!$A$2:$H$101,3,FALSE)),F395&gt;'Settings'!$B$5,F395&lt;E395,NOT(OR(G395=1,AND(G395=0.5,E395=F395))),NOT(OR(J395="Pending",J395="Approved",J395="Denied",J395="Canceled"))),"CHECK DATES / FRACTION / STATUS",IF(AND(OR(J395="Approved",J395="Denied"),OR(K395="",NOT(ISNUMBER(L395)))),"ADD DECISION RECORD",IF(AND(OR(J395="Approved",J395="Pending"),COUNTIFS($B$2:$B$1001,B395,$E$2:$E$1001,"&lt;="&amp;F395,$F$2:$F$1001,"&gt;="&amp;E395,$J$2:$J$1001,"&lt;&gt;Denied",$J$2:$J$1001,"&lt;&gt;Canceled")&gt;1),"OVERLAPPING ACTIVE REQUESTS",IF(NETWORKDAYS(E395,F395,'Holidays'!$A$2:$A$51)=0,"NO WORKDAYS","OK"))))))))</f>
        <v/>
      </c>
    </row>
    <row r="396">
      <c r="A396" s="11" t="n"/>
      <c r="B396" s="11" t="n"/>
      <c r="C396" s="8">
        <f>IF($P396="","",IF($P396&lt;&gt;"OK",NA(),VLOOKUP(B396,'Employees'!$A$2:$I$101,2,FALSE)))</f>
        <v/>
      </c>
      <c r="D396" s="2" t="n"/>
      <c r="E396" s="4" t="n"/>
      <c r="F396" s="4" t="n"/>
      <c r="G396" s="12" t="n"/>
      <c r="H396" s="13">
        <f>IF($P396="","",IF($P396&lt;&gt;"OK",NA(),NETWORKDAYS(E396,F396,'Holidays'!$A$2:$A$51)*G396))</f>
        <v/>
      </c>
      <c r="I396" s="13">
        <f>IF($P396="","",IF($P396&lt;&gt;"OK",NA(),H396*'Settings'!$B$4*VLOOKUP(B396,'Employees'!$A$2:$I$101,5,FALSE)))</f>
        <v/>
      </c>
      <c r="J396" s="2" t="n"/>
      <c r="K396" s="2" t="n"/>
      <c r="L396" s="4" t="n"/>
      <c r="M396" s="2" t="n"/>
      <c r="N396" s="13">
        <f>IF($P396="","",IF($P396&lt;&gt;"OK",NA(),IF(J396="Approved",IF(E396&gt;'Settings'!$B$3,0,NETWORKDAYS(E396,MIN(F396,'Settings'!$B$3),'Holidays'!$A$2:$A$51)*G396*'Settings'!$B$4*VLOOKUP(B396,'Employees'!$A$2:$I$101,5,FALSE)),0)))</f>
        <v/>
      </c>
      <c r="O396" s="13">
        <f>IF($P396="","",IF($P396&lt;&gt;"OK",NA(),IF(J396="Approved",I396-N396,0)))</f>
        <v/>
      </c>
      <c r="P396" s="8">
        <f>IF(COUNTA(A396:B396,D396:G396,J396:M396)=0,"",IF('Settings'!$B$7&lt;&gt;"OK","CHECK SETTINGS",IF(OR(A396="",COUNTIFS($A$2:$A$1001,A396)&lt;&gt;1,COUNTIFS('Employees'!$A$2:$A$101,B396,'Employees'!$I$2:$I$101,"OK")&lt;&gt;1,COUNTIFS('Settings'!$H$11:$H$13,D396)&lt;&gt;1),"CHECK ID / TYPE",IF(OR(NOT(ISNUMBER(E396)),NOT(ISNUMBER(F396)),NOT(ISNUMBER(G396))),"CHECK DATES / FRACTION",IF(OR(E396&lt;MAX('Settings'!$B$2,VLOOKUP(B396,'Employees'!$A$2:$H$101,3,FALSE)),F396&gt;'Settings'!$B$5,F396&lt;E396,NOT(OR(G396=1,AND(G396=0.5,E396=F396))),NOT(OR(J396="Pending",J396="Approved",J396="Denied",J396="Canceled"))),"CHECK DATES / FRACTION / STATUS",IF(AND(OR(J396="Approved",J396="Denied"),OR(K396="",NOT(ISNUMBER(L396)))),"ADD DECISION RECORD",IF(AND(OR(J396="Approved",J396="Pending"),COUNTIFS($B$2:$B$1001,B396,$E$2:$E$1001,"&lt;="&amp;F396,$F$2:$F$1001,"&gt;="&amp;E396,$J$2:$J$1001,"&lt;&gt;Denied",$J$2:$J$1001,"&lt;&gt;Canceled")&gt;1),"OVERLAPPING ACTIVE REQUESTS",IF(NETWORKDAYS(E396,F396,'Holidays'!$A$2:$A$51)=0,"NO WORKDAYS","OK"))))))))</f>
        <v/>
      </c>
    </row>
    <row r="397">
      <c r="A397" s="11" t="n"/>
      <c r="B397" s="11" t="n"/>
      <c r="C397" s="8">
        <f>IF($P397="","",IF($P397&lt;&gt;"OK",NA(),VLOOKUP(B397,'Employees'!$A$2:$I$101,2,FALSE)))</f>
        <v/>
      </c>
      <c r="D397" s="2" t="n"/>
      <c r="E397" s="4" t="n"/>
      <c r="F397" s="4" t="n"/>
      <c r="G397" s="12" t="n"/>
      <c r="H397" s="13">
        <f>IF($P397="","",IF($P397&lt;&gt;"OK",NA(),NETWORKDAYS(E397,F397,'Holidays'!$A$2:$A$51)*G397))</f>
        <v/>
      </c>
      <c r="I397" s="13">
        <f>IF($P397="","",IF($P397&lt;&gt;"OK",NA(),H397*'Settings'!$B$4*VLOOKUP(B397,'Employees'!$A$2:$I$101,5,FALSE)))</f>
        <v/>
      </c>
      <c r="J397" s="2" t="n"/>
      <c r="K397" s="2" t="n"/>
      <c r="L397" s="4" t="n"/>
      <c r="M397" s="2" t="n"/>
      <c r="N397" s="13">
        <f>IF($P397="","",IF($P397&lt;&gt;"OK",NA(),IF(J397="Approved",IF(E397&gt;'Settings'!$B$3,0,NETWORKDAYS(E397,MIN(F397,'Settings'!$B$3),'Holidays'!$A$2:$A$51)*G397*'Settings'!$B$4*VLOOKUP(B397,'Employees'!$A$2:$I$101,5,FALSE)),0)))</f>
        <v/>
      </c>
      <c r="O397" s="13">
        <f>IF($P397="","",IF($P397&lt;&gt;"OK",NA(),IF(J397="Approved",I397-N397,0)))</f>
        <v/>
      </c>
      <c r="P397" s="8">
        <f>IF(COUNTA(A397:B397,D397:G397,J397:M397)=0,"",IF('Settings'!$B$7&lt;&gt;"OK","CHECK SETTINGS",IF(OR(A397="",COUNTIFS($A$2:$A$1001,A397)&lt;&gt;1,COUNTIFS('Employees'!$A$2:$A$101,B397,'Employees'!$I$2:$I$101,"OK")&lt;&gt;1,COUNTIFS('Settings'!$H$11:$H$13,D397)&lt;&gt;1),"CHECK ID / TYPE",IF(OR(NOT(ISNUMBER(E397)),NOT(ISNUMBER(F397)),NOT(ISNUMBER(G397))),"CHECK DATES / FRACTION",IF(OR(E397&lt;MAX('Settings'!$B$2,VLOOKUP(B397,'Employees'!$A$2:$H$101,3,FALSE)),F397&gt;'Settings'!$B$5,F397&lt;E397,NOT(OR(G397=1,AND(G397=0.5,E397=F397))),NOT(OR(J397="Pending",J397="Approved",J397="Denied",J397="Canceled"))),"CHECK DATES / FRACTION / STATUS",IF(AND(OR(J397="Approved",J397="Denied"),OR(K397="",NOT(ISNUMBER(L397)))),"ADD DECISION RECORD",IF(AND(OR(J397="Approved",J397="Pending"),COUNTIFS($B$2:$B$1001,B397,$E$2:$E$1001,"&lt;="&amp;F397,$F$2:$F$1001,"&gt;="&amp;E397,$J$2:$J$1001,"&lt;&gt;Denied",$J$2:$J$1001,"&lt;&gt;Canceled")&gt;1),"OVERLAPPING ACTIVE REQUESTS",IF(NETWORKDAYS(E397,F397,'Holidays'!$A$2:$A$51)=0,"NO WORKDAYS","OK"))))))))</f>
        <v/>
      </c>
    </row>
    <row r="398">
      <c r="A398" s="11" t="n"/>
      <c r="B398" s="11" t="n"/>
      <c r="C398" s="8">
        <f>IF($P398="","",IF($P398&lt;&gt;"OK",NA(),VLOOKUP(B398,'Employees'!$A$2:$I$101,2,FALSE)))</f>
        <v/>
      </c>
      <c r="D398" s="2" t="n"/>
      <c r="E398" s="4" t="n"/>
      <c r="F398" s="4" t="n"/>
      <c r="G398" s="12" t="n"/>
      <c r="H398" s="13">
        <f>IF($P398="","",IF($P398&lt;&gt;"OK",NA(),NETWORKDAYS(E398,F398,'Holidays'!$A$2:$A$51)*G398))</f>
        <v/>
      </c>
      <c r="I398" s="13">
        <f>IF($P398="","",IF($P398&lt;&gt;"OK",NA(),H398*'Settings'!$B$4*VLOOKUP(B398,'Employees'!$A$2:$I$101,5,FALSE)))</f>
        <v/>
      </c>
      <c r="J398" s="2" t="n"/>
      <c r="K398" s="2" t="n"/>
      <c r="L398" s="4" t="n"/>
      <c r="M398" s="2" t="n"/>
      <c r="N398" s="13">
        <f>IF($P398="","",IF($P398&lt;&gt;"OK",NA(),IF(J398="Approved",IF(E398&gt;'Settings'!$B$3,0,NETWORKDAYS(E398,MIN(F398,'Settings'!$B$3),'Holidays'!$A$2:$A$51)*G398*'Settings'!$B$4*VLOOKUP(B398,'Employees'!$A$2:$I$101,5,FALSE)),0)))</f>
        <v/>
      </c>
      <c r="O398" s="13">
        <f>IF($P398="","",IF($P398&lt;&gt;"OK",NA(),IF(J398="Approved",I398-N398,0)))</f>
        <v/>
      </c>
      <c r="P398" s="8">
        <f>IF(COUNTA(A398:B398,D398:G398,J398:M398)=0,"",IF('Settings'!$B$7&lt;&gt;"OK","CHECK SETTINGS",IF(OR(A398="",COUNTIFS($A$2:$A$1001,A398)&lt;&gt;1,COUNTIFS('Employees'!$A$2:$A$101,B398,'Employees'!$I$2:$I$101,"OK")&lt;&gt;1,COUNTIFS('Settings'!$H$11:$H$13,D398)&lt;&gt;1),"CHECK ID / TYPE",IF(OR(NOT(ISNUMBER(E398)),NOT(ISNUMBER(F398)),NOT(ISNUMBER(G398))),"CHECK DATES / FRACTION",IF(OR(E398&lt;MAX('Settings'!$B$2,VLOOKUP(B398,'Employees'!$A$2:$H$101,3,FALSE)),F398&gt;'Settings'!$B$5,F398&lt;E398,NOT(OR(G398=1,AND(G398=0.5,E398=F398))),NOT(OR(J398="Pending",J398="Approved",J398="Denied",J398="Canceled"))),"CHECK DATES / FRACTION / STATUS",IF(AND(OR(J398="Approved",J398="Denied"),OR(K398="",NOT(ISNUMBER(L398)))),"ADD DECISION RECORD",IF(AND(OR(J398="Approved",J398="Pending"),COUNTIFS($B$2:$B$1001,B398,$E$2:$E$1001,"&lt;="&amp;F398,$F$2:$F$1001,"&gt;="&amp;E398,$J$2:$J$1001,"&lt;&gt;Denied",$J$2:$J$1001,"&lt;&gt;Canceled")&gt;1),"OVERLAPPING ACTIVE REQUESTS",IF(NETWORKDAYS(E398,F398,'Holidays'!$A$2:$A$51)=0,"NO WORKDAYS","OK"))))))))</f>
        <v/>
      </c>
    </row>
    <row r="399">
      <c r="A399" s="11" t="n"/>
      <c r="B399" s="11" t="n"/>
      <c r="C399" s="8">
        <f>IF($P399="","",IF($P399&lt;&gt;"OK",NA(),VLOOKUP(B399,'Employees'!$A$2:$I$101,2,FALSE)))</f>
        <v/>
      </c>
      <c r="D399" s="2" t="n"/>
      <c r="E399" s="4" t="n"/>
      <c r="F399" s="4" t="n"/>
      <c r="G399" s="12" t="n"/>
      <c r="H399" s="13">
        <f>IF($P399="","",IF($P399&lt;&gt;"OK",NA(),NETWORKDAYS(E399,F399,'Holidays'!$A$2:$A$51)*G399))</f>
        <v/>
      </c>
      <c r="I399" s="13">
        <f>IF($P399="","",IF($P399&lt;&gt;"OK",NA(),H399*'Settings'!$B$4*VLOOKUP(B399,'Employees'!$A$2:$I$101,5,FALSE)))</f>
        <v/>
      </c>
      <c r="J399" s="2" t="n"/>
      <c r="K399" s="2" t="n"/>
      <c r="L399" s="4" t="n"/>
      <c r="M399" s="2" t="n"/>
      <c r="N399" s="13">
        <f>IF($P399="","",IF($P399&lt;&gt;"OK",NA(),IF(J399="Approved",IF(E399&gt;'Settings'!$B$3,0,NETWORKDAYS(E399,MIN(F399,'Settings'!$B$3),'Holidays'!$A$2:$A$51)*G399*'Settings'!$B$4*VLOOKUP(B399,'Employees'!$A$2:$I$101,5,FALSE)),0)))</f>
        <v/>
      </c>
      <c r="O399" s="13">
        <f>IF($P399="","",IF($P399&lt;&gt;"OK",NA(),IF(J399="Approved",I399-N399,0)))</f>
        <v/>
      </c>
      <c r="P399" s="8">
        <f>IF(COUNTA(A399:B399,D399:G399,J399:M399)=0,"",IF('Settings'!$B$7&lt;&gt;"OK","CHECK SETTINGS",IF(OR(A399="",COUNTIFS($A$2:$A$1001,A399)&lt;&gt;1,COUNTIFS('Employees'!$A$2:$A$101,B399,'Employees'!$I$2:$I$101,"OK")&lt;&gt;1,COUNTIFS('Settings'!$H$11:$H$13,D399)&lt;&gt;1),"CHECK ID / TYPE",IF(OR(NOT(ISNUMBER(E399)),NOT(ISNUMBER(F399)),NOT(ISNUMBER(G399))),"CHECK DATES / FRACTION",IF(OR(E399&lt;MAX('Settings'!$B$2,VLOOKUP(B399,'Employees'!$A$2:$H$101,3,FALSE)),F399&gt;'Settings'!$B$5,F399&lt;E399,NOT(OR(G399=1,AND(G399=0.5,E399=F399))),NOT(OR(J399="Pending",J399="Approved",J399="Denied",J399="Canceled"))),"CHECK DATES / FRACTION / STATUS",IF(AND(OR(J399="Approved",J399="Denied"),OR(K399="",NOT(ISNUMBER(L399)))),"ADD DECISION RECORD",IF(AND(OR(J399="Approved",J399="Pending"),COUNTIFS($B$2:$B$1001,B399,$E$2:$E$1001,"&lt;="&amp;F399,$F$2:$F$1001,"&gt;="&amp;E399,$J$2:$J$1001,"&lt;&gt;Denied",$J$2:$J$1001,"&lt;&gt;Canceled")&gt;1),"OVERLAPPING ACTIVE REQUESTS",IF(NETWORKDAYS(E399,F399,'Holidays'!$A$2:$A$51)=0,"NO WORKDAYS","OK"))))))))</f>
        <v/>
      </c>
    </row>
    <row r="400">
      <c r="A400" s="11" t="n"/>
      <c r="B400" s="11" t="n"/>
      <c r="C400" s="8">
        <f>IF($P400="","",IF($P400&lt;&gt;"OK",NA(),VLOOKUP(B400,'Employees'!$A$2:$I$101,2,FALSE)))</f>
        <v/>
      </c>
      <c r="D400" s="2" t="n"/>
      <c r="E400" s="4" t="n"/>
      <c r="F400" s="4" t="n"/>
      <c r="G400" s="12" t="n"/>
      <c r="H400" s="13">
        <f>IF($P400="","",IF($P400&lt;&gt;"OK",NA(),NETWORKDAYS(E400,F400,'Holidays'!$A$2:$A$51)*G400))</f>
        <v/>
      </c>
      <c r="I400" s="13">
        <f>IF($P400="","",IF($P400&lt;&gt;"OK",NA(),H400*'Settings'!$B$4*VLOOKUP(B400,'Employees'!$A$2:$I$101,5,FALSE)))</f>
        <v/>
      </c>
      <c r="J400" s="2" t="n"/>
      <c r="K400" s="2" t="n"/>
      <c r="L400" s="4" t="n"/>
      <c r="M400" s="2" t="n"/>
      <c r="N400" s="13">
        <f>IF($P400="","",IF($P400&lt;&gt;"OK",NA(),IF(J400="Approved",IF(E400&gt;'Settings'!$B$3,0,NETWORKDAYS(E400,MIN(F400,'Settings'!$B$3),'Holidays'!$A$2:$A$51)*G400*'Settings'!$B$4*VLOOKUP(B400,'Employees'!$A$2:$I$101,5,FALSE)),0)))</f>
        <v/>
      </c>
      <c r="O400" s="13">
        <f>IF($P400="","",IF($P400&lt;&gt;"OK",NA(),IF(J400="Approved",I400-N400,0)))</f>
        <v/>
      </c>
      <c r="P400" s="8">
        <f>IF(COUNTA(A400:B400,D400:G400,J400:M400)=0,"",IF('Settings'!$B$7&lt;&gt;"OK","CHECK SETTINGS",IF(OR(A400="",COUNTIFS($A$2:$A$1001,A400)&lt;&gt;1,COUNTIFS('Employees'!$A$2:$A$101,B400,'Employees'!$I$2:$I$101,"OK")&lt;&gt;1,COUNTIFS('Settings'!$H$11:$H$13,D400)&lt;&gt;1),"CHECK ID / TYPE",IF(OR(NOT(ISNUMBER(E400)),NOT(ISNUMBER(F400)),NOT(ISNUMBER(G400))),"CHECK DATES / FRACTION",IF(OR(E400&lt;MAX('Settings'!$B$2,VLOOKUP(B400,'Employees'!$A$2:$H$101,3,FALSE)),F400&gt;'Settings'!$B$5,F400&lt;E400,NOT(OR(G400=1,AND(G400=0.5,E400=F400))),NOT(OR(J400="Pending",J400="Approved",J400="Denied",J400="Canceled"))),"CHECK DATES / FRACTION / STATUS",IF(AND(OR(J400="Approved",J400="Denied"),OR(K400="",NOT(ISNUMBER(L400)))),"ADD DECISION RECORD",IF(AND(OR(J400="Approved",J400="Pending"),COUNTIFS($B$2:$B$1001,B400,$E$2:$E$1001,"&lt;="&amp;F400,$F$2:$F$1001,"&gt;="&amp;E400,$J$2:$J$1001,"&lt;&gt;Denied",$J$2:$J$1001,"&lt;&gt;Canceled")&gt;1),"OVERLAPPING ACTIVE REQUESTS",IF(NETWORKDAYS(E400,F400,'Holidays'!$A$2:$A$51)=0,"NO WORKDAYS","OK"))))))))</f>
        <v/>
      </c>
    </row>
    <row r="401">
      <c r="A401" s="11" t="n"/>
      <c r="B401" s="11" t="n"/>
      <c r="C401" s="8">
        <f>IF($P401="","",IF($P401&lt;&gt;"OK",NA(),VLOOKUP(B401,'Employees'!$A$2:$I$101,2,FALSE)))</f>
        <v/>
      </c>
      <c r="D401" s="2" t="n"/>
      <c r="E401" s="4" t="n"/>
      <c r="F401" s="4" t="n"/>
      <c r="G401" s="12" t="n"/>
      <c r="H401" s="13">
        <f>IF($P401="","",IF($P401&lt;&gt;"OK",NA(),NETWORKDAYS(E401,F401,'Holidays'!$A$2:$A$51)*G401))</f>
        <v/>
      </c>
      <c r="I401" s="13">
        <f>IF($P401="","",IF($P401&lt;&gt;"OK",NA(),H401*'Settings'!$B$4*VLOOKUP(B401,'Employees'!$A$2:$I$101,5,FALSE)))</f>
        <v/>
      </c>
      <c r="J401" s="2" t="n"/>
      <c r="K401" s="2" t="n"/>
      <c r="L401" s="4" t="n"/>
      <c r="M401" s="2" t="n"/>
      <c r="N401" s="13">
        <f>IF($P401="","",IF($P401&lt;&gt;"OK",NA(),IF(J401="Approved",IF(E401&gt;'Settings'!$B$3,0,NETWORKDAYS(E401,MIN(F401,'Settings'!$B$3),'Holidays'!$A$2:$A$51)*G401*'Settings'!$B$4*VLOOKUP(B401,'Employees'!$A$2:$I$101,5,FALSE)),0)))</f>
        <v/>
      </c>
      <c r="O401" s="13">
        <f>IF($P401="","",IF($P401&lt;&gt;"OK",NA(),IF(J401="Approved",I401-N401,0)))</f>
        <v/>
      </c>
      <c r="P401" s="8">
        <f>IF(COUNTA(A401:B401,D401:G401,J401:M401)=0,"",IF('Settings'!$B$7&lt;&gt;"OK","CHECK SETTINGS",IF(OR(A401="",COUNTIFS($A$2:$A$1001,A401)&lt;&gt;1,COUNTIFS('Employees'!$A$2:$A$101,B401,'Employees'!$I$2:$I$101,"OK")&lt;&gt;1,COUNTIFS('Settings'!$H$11:$H$13,D401)&lt;&gt;1),"CHECK ID / TYPE",IF(OR(NOT(ISNUMBER(E401)),NOT(ISNUMBER(F401)),NOT(ISNUMBER(G401))),"CHECK DATES / FRACTION",IF(OR(E401&lt;MAX('Settings'!$B$2,VLOOKUP(B401,'Employees'!$A$2:$H$101,3,FALSE)),F401&gt;'Settings'!$B$5,F401&lt;E401,NOT(OR(G401=1,AND(G401=0.5,E401=F401))),NOT(OR(J401="Pending",J401="Approved",J401="Denied",J401="Canceled"))),"CHECK DATES / FRACTION / STATUS",IF(AND(OR(J401="Approved",J401="Denied"),OR(K401="",NOT(ISNUMBER(L401)))),"ADD DECISION RECORD",IF(AND(OR(J401="Approved",J401="Pending"),COUNTIFS($B$2:$B$1001,B401,$E$2:$E$1001,"&lt;="&amp;F401,$F$2:$F$1001,"&gt;="&amp;E401,$J$2:$J$1001,"&lt;&gt;Denied",$J$2:$J$1001,"&lt;&gt;Canceled")&gt;1),"OVERLAPPING ACTIVE REQUESTS",IF(NETWORKDAYS(E401,F401,'Holidays'!$A$2:$A$51)=0,"NO WORKDAYS","OK"))))))))</f>
        <v/>
      </c>
    </row>
    <row r="402">
      <c r="A402" s="11" t="n"/>
      <c r="B402" s="11" t="n"/>
      <c r="C402" s="8">
        <f>IF($P402="","",IF($P402&lt;&gt;"OK",NA(),VLOOKUP(B402,'Employees'!$A$2:$I$101,2,FALSE)))</f>
        <v/>
      </c>
      <c r="D402" s="2" t="n"/>
      <c r="E402" s="4" t="n"/>
      <c r="F402" s="4" t="n"/>
      <c r="G402" s="12" t="n"/>
      <c r="H402" s="13">
        <f>IF($P402="","",IF($P402&lt;&gt;"OK",NA(),NETWORKDAYS(E402,F402,'Holidays'!$A$2:$A$51)*G402))</f>
        <v/>
      </c>
      <c r="I402" s="13">
        <f>IF($P402="","",IF($P402&lt;&gt;"OK",NA(),H402*'Settings'!$B$4*VLOOKUP(B402,'Employees'!$A$2:$I$101,5,FALSE)))</f>
        <v/>
      </c>
      <c r="J402" s="2" t="n"/>
      <c r="K402" s="2" t="n"/>
      <c r="L402" s="4" t="n"/>
      <c r="M402" s="2" t="n"/>
      <c r="N402" s="13">
        <f>IF($P402="","",IF($P402&lt;&gt;"OK",NA(),IF(J402="Approved",IF(E402&gt;'Settings'!$B$3,0,NETWORKDAYS(E402,MIN(F402,'Settings'!$B$3),'Holidays'!$A$2:$A$51)*G402*'Settings'!$B$4*VLOOKUP(B402,'Employees'!$A$2:$I$101,5,FALSE)),0)))</f>
        <v/>
      </c>
      <c r="O402" s="13">
        <f>IF($P402="","",IF($P402&lt;&gt;"OK",NA(),IF(J402="Approved",I402-N402,0)))</f>
        <v/>
      </c>
      <c r="P402" s="8">
        <f>IF(COUNTA(A402:B402,D402:G402,J402:M402)=0,"",IF('Settings'!$B$7&lt;&gt;"OK","CHECK SETTINGS",IF(OR(A402="",COUNTIFS($A$2:$A$1001,A402)&lt;&gt;1,COUNTIFS('Employees'!$A$2:$A$101,B402,'Employees'!$I$2:$I$101,"OK")&lt;&gt;1,COUNTIFS('Settings'!$H$11:$H$13,D402)&lt;&gt;1),"CHECK ID / TYPE",IF(OR(NOT(ISNUMBER(E402)),NOT(ISNUMBER(F402)),NOT(ISNUMBER(G402))),"CHECK DATES / FRACTION",IF(OR(E402&lt;MAX('Settings'!$B$2,VLOOKUP(B402,'Employees'!$A$2:$H$101,3,FALSE)),F402&gt;'Settings'!$B$5,F402&lt;E402,NOT(OR(G402=1,AND(G402=0.5,E402=F402))),NOT(OR(J402="Pending",J402="Approved",J402="Denied",J402="Canceled"))),"CHECK DATES / FRACTION / STATUS",IF(AND(OR(J402="Approved",J402="Denied"),OR(K402="",NOT(ISNUMBER(L402)))),"ADD DECISION RECORD",IF(AND(OR(J402="Approved",J402="Pending"),COUNTIFS($B$2:$B$1001,B402,$E$2:$E$1001,"&lt;="&amp;F402,$F$2:$F$1001,"&gt;="&amp;E402,$J$2:$J$1001,"&lt;&gt;Denied",$J$2:$J$1001,"&lt;&gt;Canceled")&gt;1),"OVERLAPPING ACTIVE REQUESTS",IF(NETWORKDAYS(E402,F402,'Holidays'!$A$2:$A$51)=0,"NO WORKDAYS","OK"))))))))</f>
        <v/>
      </c>
    </row>
    <row r="403">
      <c r="A403" s="11" t="n"/>
      <c r="B403" s="11" t="n"/>
      <c r="C403" s="8">
        <f>IF($P403="","",IF($P403&lt;&gt;"OK",NA(),VLOOKUP(B403,'Employees'!$A$2:$I$101,2,FALSE)))</f>
        <v/>
      </c>
      <c r="D403" s="2" t="n"/>
      <c r="E403" s="4" t="n"/>
      <c r="F403" s="4" t="n"/>
      <c r="G403" s="12" t="n"/>
      <c r="H403" s="13">
        <f>IF($P403="","",IF($P403&lt;&gt;"OK",NA(),NETWORKDAYS(E403,F403,'Holidays'!$A$2:$A$51)*G403))</f>
        <v/>
      </c>
      <c r="I403" s="13">
        <f>IF($P403="","",IF($P403&lt;&gt;"OK",NA(),H403*'Settings'!$B$4*VLOOKUP(B403,'Employees'!$A$2:$I$101,5,FALSE)))</f>
        <v/>
      </c>
      <c r="J403" s="2" t="n"/>
      <c r="K403" s="2" t="n"/>
      <c r="L403" s="4" t="n"/>
      <c r="M403" s="2" t="n"/>
      <c r="N403" s="13">
        <f>IF($P403="","",IF($P403&lt;&gt;"OK",NA(),IF(J403="Approved",IF(E403&gt;'Settings'!$B$3,0,NETWORKDAYS(E403,MIN(F403,'Settings'!$B$3),'Holidays'!$A$2:$A$51)*G403*'Settings'!$B$4*VLOOKUP(B403,'Employees'!$A$2:$I$101,5,FALSE)),0)))</f>
        <v/>
      </c>
      <c r="O403" s="13">
        <f>IF($P403="","",IF($P403&lt;&gt;"OK",NA(),IF(J403="Approved",I403-N403,0)))</f>
        <v/>
      </c>
      <c r="P403" s="8">
        <f>IF(COUNTA(A403:B403,D403:G403,J403:M403)=0,"",IF('Settings'!$B$7&lt;&gt;"OK","CHECK SETTINGS",IF(OR(A403="",COUNTIFS($A$2:$A$1001,A403)&lt;&gt;1,COUNTIFS('Employees'!$A$2:$A$101,B403,'Employees'!$I$2:$I$101,"OK")&lt;&gt;1,COUNTIFS('Settings'!$H$11:$H$13,D403)&lt;&gt;1),"CHECK ID / TYPE",IF(OR(NOT(ISNUMBER(E403)),NOT(ISNUMBER(F403)),NOT(ISNUMBER(G403))),"CHECK DATES / FRACTION",IF(OR(E403&lt;MAX('Settings'!$B$2,VLOOKUP(B403,'Employees'!$A$2:$H$101,3,FALSE)),F403&gt;'Settings'!$B$5,F403&lt;E403,NOT(OR(G403=1,AND(G403=0.5,E403=F403))),NOT(OR(J403="Pending",J403="Approved",J403="Denied",J403="Canceled"))),"CHECK DATES / FRACTION / STATUS",IF(AND(OR(J403="Approved",J403="Denied"),OR(K403="",NOT(ISNUMBER(L403)))),"ADD DECISION RECORD",IF(AND(OR(J403="Approved",J403="Pending"),COUNTIFS($B$2:$B$1001,B403,$E$2:$E$1001,"&lt;="&amp;F403,$F$2:$F$1001,"&gt;="&amp;E403,$J$2:$J$1001,"&lt;&gt;Denied",$J$2:$J$1001,"&lt;&gt;Canceled")&gt;1),"OVERLAPPING ACTIVE REQUESTS",IF(NETWORKDAYS(E403,F403,'Holidays'!$A$2:$A$51)=0,"NO WORKDAYS","OK"))))))))</f>
        <v/>
      </c>
    </row>
    <row r="404">
      <c r="A404" s="11" t="n"/>
      <c r="B404" s="11" t="n"/>
      <c r="C404" s="8">
        <f>IF($P404="","",IF($P404&lt;&gt;"OK",NA(),VLOOKUP(B404,'Employees'!$A$2:$I$101,2,FALSE)))</f>
        <v/>
      </c>
      <c r="D404" s="2" t="n"/>
      <c r="E404" s="4" t="n"/>
      <c r="F404" s="4" t="n"/>
      <c r="G404" s="12" t="n"/>
      <c r="H404" s="13">
        <f>IF($P404="","",IF($P404&lt;&gt;"OK",NA(),NETWORKDAYS(E404,F404,'Holidays'!$A$2:$A$51)*G404))</f>
        <v/>
      </c>
      <c r="I404" s="13">
        <f>IF($P404="","",IF($P404&lt;&gt;"OK",NA(),H404*'Settings'!$B$4*VLOOKUP(B404,'Employees'!$A$2:$I$101,5,FALSE)))</f>
        <v/>
      </c>
      <c r="J404" s="2" t="n"/>
      <c r="K404" s="2" t="n"/>
      <c r="L404" s="4" t="n"/>
      <c r="M404" s="2" t="n"/>
      <c r="N404" s="13">
        <f>IF($P404="","",IF($P404&lt;&gt;"OK",NA(),IF(J404="Approved",IF(E404&gt;'Settings'!$B$3,0,NETWORKDAYS(E404,MIN(F404,'Settings'!$B$3),'Holidays'!$A$2:$A$51)*G404*'Settings'!$B$4*VLOOKUP(B404,'Employees'!$A$2:$I$101,5,FALSE)),0)))</f>
        <v/>
      </c>
      <c r="O404" s="13">
        <f>IF($P404="","",IF($P404&lt;&gt;"OK",NA(),IF(J404="Approved",I404-N404,0)))</f>
        <v/>
      </c>
      <c r="P404" s="8">
        <f>IF(COUNTA(A404:B404,D404:G404,J404:M404)=0,"",IF('Settings'!$B$7&lt;&gt;"OK","CHECK SETTINGS",IF(OR(A404="",COUNTIFS($A$2:$A$1001,A404)&lt;&gt;1,COUNTIFS('Employees'!$A$2:$A$101,B404,'Employees'!$I$2:$I$101,"OK")&lt;&gt;1,COUNTIFS('Settings'!$H$11:$H$13,D404)&lt;&gt;1),"CHECK ID / TYPE",IF(OR(NOT(ISNUMBER(E404)),NOT(ISNUMBER(F404)),NOT(ISNUMBER(G404))),"CHECK DATES / FRACTION",IF(OR(E404&lt;MAX('Settings'!$B$2,VLOOKUP(B404,'Employees'!$A$2:$H$101,3,FALSE)),F404&gt;'Settings'!$B$5,F404&lt;E404,NOT(OR(G404=1,AND(G404=0.5,E404=F404))),NOT(OR(J404="Pending",J404="Approved",J404="Denied",J404="Canceled"))),"CHECK DATES / FRACTION / STATUS",IF(AND(OR(J404="Approved",J404="Denied"),OR(K404="",NOT(ISNUMBER(L404)))),"ADD DECISION RECORD",IF(AND(OR(J404="Approved",J404="Pending"),COUNTIFS($B$2:$B$1001,B404,$E$2:$E$1001,"&lt;="&amp;F404,$F$2:$F$1001,"&gt;="&amp;E404,$J$2:$J$1001,"&lt;&gt;Denied",$J$2:$J$1001,"&lt;&gt;Canceled")&gt;1),"OVERLAPPING ACTIVE REQUESTS",IF(NETWORKDAYS(E404,F404,'Holidays'!$A$2:$A$51)=0,"NO WORKDAYS","OK"))))))))</f>
        <v/>
      </c>
    </row>
    <row r="405">
      <c r="A405" s="11" t="n"/>
      <c r="B405" s="11" t="n"/>
      <c r="C405" s="8">
        <f>IF($P405="","",IF($P405&lt;&gt;"OK",NA(),VLOOKUP(B405,'Employees'!$A$2:$I$101,2,FALSE)))</f>
        <v/>
      </c>
      <c r="D405" s="2" t="n"/>
      <c r="E405" s="4" t="n"/>
      <c r="F405" s="4" t="n"/>
      <c r="G405" s="12" t="n"/>
      <c r="H405" s="13">
        <f>IF($P405="","",IF($P405&lt;&gt;"OK",NA(),NETWORKDAYS(E405,F405,'Holidays'!$A$2:$A$51)*G405))</f>
        <v/>
      </c>
      <c r="I405" s="13">
        <f>IF($P405="","",IF($P405&lt;&gt;"OK",NA(),H405*'Settings'!$B$4*VLOOKUP(B405,'Employees'!$A$2:$I$101,5,FALSE)))</f>
        <v/>
      </c>
      <c r="J405" s="2" t="n"/>
      <c r="K405" s="2" t="n"/>
      <c r="L405" s="4" t="n"/>
      <c r="M405" s="2" t="n"/>
      <c r="N405" s="13">
        <f>IF($P405="","",IF($P405&lt;&gt;"OK",NA(),IF(J405="Approved",IF(E405&gt;'Settings'!$B$3,0,NETWORKDAYS(E405,MIN(F405,'Settings'!$B$3),'Holidays'!$A$2:$A$51)*G405*'Settings'!$B$4*VLOOKUP(B405,'Employees'!$A$2:$I$101,5,FALSE)),0)))</f>
        <v/>
      </c>
      <c r="O405" s="13">
        <f>IF($P405="","",IF($P405&lt;&gt;"OK",NA(),IF(J405="Approved",I405-N405,0)))</f>
        <v/>
      </c>
      <c r="P405" s="8">
        <f>IF(COUNTA(A405:B405,D405:G405,J405:M405)=0,"",IF('Settings'!$B$7&lt;&gt;"OK","CHECK SETTINGS",IF(OR(A405="",COUNTIFS($A$2:$A$1001,A405)&lt;&gt;1,COUNTIFS('Employees'!$A$2:$A$101,B405,'Employees'!$I$2:$I$101,"OK")&lt;&gt;1,COUNTIFS('Settings'!$H$11:$H$13,D405)&lt;&gt;1),"CHECK ID / TYPE",IF(OR(NOT(ISNUMBER(E405)),NOT(ISNUMBER(F405)),NOT(ISNUMBER(G405))),"CHECK DATES / FRACTION",IF(OR(E405&lt;MAX('Settings'!$B$2,VLOOKUP(B405,'Employees'!$A$2:$H$101,3,FALSE)),F405&gt;'Settings'!$B$5,F405&lt;E405,NOT(OR(G405=1,AND(G405=0.5,E405=F405))),NOT(OR(J405="Pending",J405="Approved",J405="Denied",J405="Canceled"))),"CHECK DATES / FRACTION / STATUS",IF(AND(OR(J405="Approved",J405="Denied"),OR(K405="",NOT(ISNUMBER(L405)))),"ADD DECISION RECORD",IF(AND(OR(J405="Approved",J405="Pending"),COUNTIFS($B$2:$B$1001,B405,$E$2:$E$1001,"&lt;="&amp;F405,$F$2:$F$1001,"&gt;="&amp;E405,$J$2:$J$1001,"&lt;&gt;Denied",$J$2:$J$1001,"&lt;&gt;Canceled")&gt;1),"OVERLAPPING ACTIVE REQUESTS",IF(NETWORKDAYS(E405,F405,'Holidays'!$A$2:$A$51)=0,"NO WORKDAYS","OK"))))))))</f>
        <v/>
      </c>
    </row>
    <row r="406">
      <c r="A406" s="11" t="n"/>
      <c r="B406" s="11" t="n"/>
      <c r="C406" s="8">
        <f>IF($P406="","",IF($P406&lt;&gt;"OK",NA(),VLOOKUP(B406,'Employees'!$A$2:$I$101,2,FALSE)))</f>
        <v/>
      </c>
      <c r="D406" s="2" t="n"/>
      <c r="E406" s="4" t="n"/>
      <c r="F406" s="4" t="n"/>
      <c r="G406" s="12" t="n"/>
      <c r="H406" s="13">
        <f>IF($P406="","",IF($P406&lt;&gt;"OK",NA(),NETWORKDAYS(E406,F406,'Holidays'!$A$2:$A$51)*G406))</f>
        <v/>
      </c>
      <c r="I406" s="13">
        <f>IF($P406="","",IF($P406&lt;&gt;"OK",NA(),H406*'Settings'!$B$4*VLOOKUP(B406,'Employees'!$A$2:$I$101,5,FALSE)))</f>
        <v/>
      </c>
      <c r="J406" s="2" t="n"/>
      <c r="K406" s="2" t="n"/>
      <c r="L406" s="4" t="n"/>
      <c r="M406" s="2" t="n"/>
      <c r="N406" s="13">
        <f>IF($P406="","",IF($P406&lt;&gt;"OK",NA(),IF(J406="Approved",IF(E406&gt;'Settings'!$B$3,0,NETWORKDAYS(E406,MIN(F406,'Settings'!$B$3),'Holidays'!$A$2:$A$51)*G406*'Settings'!$B$4*VLOOKUP(B406,'Employees'!$A$2:$I$101,5,FALSE)),0)))</f>
        <v/>
      </c>
      <c r="O406" s="13">
        <f>IF($P406="","",IF($P406&lt;&gt;"OK",NA(),IF(J406="Approved",I406-N406,0)))</f>
        <v/>
      </c>
      <c r="P406" s="8">
        <f>IF(COUNTA(A406:B406,D406:G406,J406:M406)=0,"",IF('Settings'!$B$7&lt;&gt;"OK","CHECK SETTINGS",IF(OR(A406="",COUNTIFS($A$2:$A$1001,A406)&lt;&gt;1,COUNTIFS('Employees'!$A$2:$A$101,B406,'Employees'!$I$2:$I$101,"OK")&lt;&gt;1,COUNTIFS('Settings'!$H$11:$H$13,D406)&lt;&gt;1),"CHECK ID / TYPE",IF(OR(NOT(ISNUMBER(E406)),NOT(ISNUMBER(F406)),NOT(ISNUMBER(G406))),"CHECK DATES / FRACTION",IF(OR(E406&lt;MAX('Settings'!$B$2,VLOOKUP(B406,'Employees'!$A$2:$H$101,3,FALSE)),F406&gt;'Settings'!$B$5,F406&lt;E406,NOT(OR(G406=1,AND(G406=0.5,E406=F406))),NOT(OR(J406="Pending",J406="Approved",J406="Denied",J406="Canceled"))),"CHECK DATES / FRACTION / STATUS",IF(AND(OR(J406="Approved",J406="Denied"),OR(K406="",NOT(ISNUMBER(L406)))),"ADD DECISION RECORD",IF(AND(OR(J406="Approved",J406="Pending"),COUNTIFS($B$2:$B$1001,B406,$E$2:$E$1001,"&lt;="&amp;F406,$F$2:$F$1001,"&gt;="&amp;E406,$J$2:$J$1001,"&lt;&gt;Denied",$J$2:$J$1001,"&lt;&gt;Canceled")&gt;1),"OVERLAPPING ACTIVE REQUESTS",IF(NETWORKDAYS(E406,F406,'Holidays'!$A$2:$A$51)=0,"NO WORKDAYS","OK"))))))))</f>
        <v/>
      </c>
    </row>
    <row r="407">
      <c r="A407" s="11" t="n"/>
      <c r="B407" s="11" t="n"/>
      <c r="C407" s="8">
        <f>IF($P407="","",IF($P407&lt;&gt;"OK",NA(),VLOOKUP(B407,'Employees'!$A$2:$I$101,2,FALSE)))</f>
        <v/>
      </c>
      <c r="D407" s="2" t="n"/>
      <c r="E407" s="4" t="n"/>
      <c r="F407" s="4" t="n"/>
      <c r="G407" s="12" t="n"/>
      <c r="H407" s="13">
        <f>IF($P407="","",IF($P407&lt;&gt;"OK",NA(),NETWORKDAYS(E407,F407,'Holidays'!$A$2:$A$51)*G407))</f>
        <v/>
      </c>
      <c r="I407" s="13">
        <f>IF($P407="","",IF($P407&lt;&gt;"OK",NA(),H407*'Settings'!$B$4*VLOOKUP(B407,'Employees'!$A$2:$I$101,5,FALSE)))</f>
        <v/>
      </c>
      <c r="J407" s="2" t="n"/>
      <c r="K407" s="2" t="n"/>
      <c r="L407" s="4" t="n"/>
      <c r="M407" s="2" t="n"/>
      <c r="N407" s="13">
        <f>IF($P407="","",IF($P407&lt;&gt;"OK",NA(),IF(J407="Approved",IF(E407&gt;'Settings'!$B$3,0,NETWORKDAYS(E407,MIN(F407,'Settings'!$B$3),'Holidays'!$A$2:$A$51)*G407*'Settings'!$B$4*VLOOKUP(B407,'Employees'!$A$2:$I$101,5,FALSE)),0)))</f>
        <v/>
      </c>
      <c r="O407" s="13">
        <f>IF($P407="","",IF($P407&lt;&gt;"OK",NA(),IF(J407="Approved",I407-N407,0)))</f>
        <v/>
      </c>
      <c r="P407" s="8">
        <f>IF(COUNTA(A407:B407,D407:G407,J407:M407)=0,"",IF('Settings'!$B$7&lt;&gt;"OK","CHECK SETTINGS",IF(OR(A407="",COUNTIFS($A$2:$A$1001,A407)&lt;&gt;1,COUNTIFS('Employees'!$A$2:$A$101,B407,'Employees'!$I$2:$I$101,"OK")&lt;&gt;1,COUNTIFS('Settings'!$H$11:$H$13,D407)&lt;&gt;1),"CHECK ID / TYPE",IF(OR(NOT(ISNUMBER(E407)),NOT(ISNUMBER(F407)),NOT(ISNUMBER(G407))),"CHECK DATES / FRACTION",IF(OR(E407&lt;MAX('Settings'!$B$2,VLOOKUP(B407,'Employees'!$A$2:$H$101,3,FALSE)),F407&gt;'Settings'!$B$5,F407&lt;E407,NOT(OR(G407=1,AND(G407=0.5,E407=F407))),NOT(OR(J407="Pending",J407="Approved",J407="Denied",J407="Canceled"))),"CHECK DATES / FRACTION / STATUS",IF(AND(OR(J407="Approved",J407="Denied"),OR(K407="",NOT(ISNUMBER(L407)))),"ADD DECISION RECORD",IF(AND(OR(J407="Approved",J407="Pending"),COUNTIFS($B$2:$B$1001,B407,$E$2:$E$1001,"&lt;="&amp;F407,$F$2:$F$1001,"&gt;="&amp;E407,$J$2:$J$1001,"&lt;&gt;Denied",$J$2:$J$1001,"&lt;&gt;Canceled")&gt;1),"OVERLAPPING ACTIVE REQUESTS",IF(NETWORKDAYS(E407,F407,'Holidays'!$A$2:$A$51)=0,"NO WORKDAYS","OK"))))))))</f>
        <v/>
      </c>
    </row>
    <row r="408">
      <c r="A408" s="11" t="n"/>
      <c r="B408" s="11" t="n"/>
      <c r="C408" s="8">
        <f>IF($P408="","",IF($P408&lt;&gt;"OK",NA(),VLOOKUP(B408,'Employees'!$A$2:$I$101,2,FALSE)))</f>
        <v/>
      </c>
      <c r="D408" s="2" t="n"/>
      <c r="E408" s="4" t="n"/>
      <c r="F408" s="4" t="n"/>
      <c r="G408" s="12" t="n"/>
      <c r="H408" s="13">
        <f>IF($P408="","",IF($P408&lt;&gt;"OK",NA(),NETWORKDAYS(E408,F408,'Holidays'!$A$2:$A$51)*G408))</f>
        <v/>
      </c>
      <c r="I408" s="13">
        <f>IF($P408="","",IF($P408&lt;&gt;"OK",NA(),H408*'Settings'!$B$4*VLOOKUP(B408,'Employees'!$A$2:$I$101,5,FALSE)))</f>
        <v/>
      </c>
      <c r="J408" s="2" t="n"/>
      <c r="K408" s="2" t="n"/>
      <c r="L408" s="4" t="n"/>
      <c r="M408" s="2" t="n"/>
      <c r="N408" s="13">
        <f>IF($P408="","",IF($P408&lt;&gt;"OK",NA(),IF(J408="Approved",IF(E408&gt;'Settings'!$B$3,0,NETWORKDAYS(E408,MIN(F408,'Settings'!$B$3),'Holidays'!$A$2:$A$51)*G408*'Settings'!$B$4*VLOOKUP(B408,'Employees'!$A$2:$I$101,5,FALSE)),0)))</f>
        <v/>
      </c>
      <c r="O408" s="13">
        <f>IF($P408="","",IF($P408&lt;&gt;"OK",NA(),IF(J408="Approved",I408-N408,0)))</f>
        <v/>
      </c>
      <c r="P408" s="8">
        <f>IF(COUNTA(A408:B408,D408:G408,J408:M408)=0,"",IF('Settings'!$B$7&lt;&gt;"OK","CHECK SETTINGS",IF(OR(A408="",COUNTIFS($A$2:$A$1001,A408)&lt;&gt;1,COUNTIFS('Employees'!$A$2:$A$101,B408,'Employees'!$I$2:$I$101,"OK")&lt;&gt;1,COUNTIFS('Settings'!$H$11:$H$13,D408)&lt;&gt;1),"CHECK ID / TYPE",IF(OR(NOT(ISNUMBER(E408)),NOT(ISNUMBER(F408)),NOT(ISNUMBER(G408))),"CHECK DATES / FRACTION",IF(OR(E408&lt;MAX('Settings'!$B$2,VLOOKUP(B408,'Employees'!$A$2:$H$101,3,FALSE)),F408&gt;'Settings'!$B$5,F408&lt;E408,NOT(OR(G408=1,AND(G408=0.5,E408=F408))),NOT(OR(J408="Pending",J408="Approved",J408="Denied",J408="Canceled"))),"CHECK DATES / FRACTION / STATUS",IF(AND(OR(J408="Approved",J408="Denied"),OR(K408="",NOT(ISNUMBER(L408)))),"ADD DECISION RECORD",IF(AND(OR(J408="Approved",J408="Pending"),COUNTIFS($B$2:$B$1001,B408,$E$2:$E$1001,"&lt;="&amp;F408,$F$2:$F$1001,"&gt;="&amp;E408,$J$2:$J$1001,"&lt;&gt;Denied",$J$2:$J$1001,"&lt;&gt;Canceled")&gt;1),"OVERLAPPING ACTIVE REQUESTS",IF(NETWORKDAYS(E408,F408,'Holidays'!$A$2:$A$51)=0,"NO WORKDAYS","OK"))))))))</f>
        <v/>
      </c>
    </row>
    <row r="409">
      <c r="A409" s="11" t="n"/>
      <c r="B409" s="11" t="n"/>
      <c r="C409" s="8">
        <f>IF($P409="","",IF($P409&lt;&gt;"OK",NA(),VLOOKUP(B409,'Employees'!$A$2:$I$101,2,FALSE)))</f>
        <v/>
      </c>
      <c r="D409" s="2" t="n"/>
      <c r="E409" s="4" t="n"/>
      <c r="F409" s="4" t="n"/>
      <c r="G409" s="12" t="n"/>
      <c r="H409" s="13">
        <f>IF($P409="","",IF($P409&lt;&gt;"OK",NA(),NETWORKDAYS(E409,F409,'Holidays'!$A$2:$A$51)*G409))</f>
        <v/>
      </c>
      <c r="I409" s="13">
        <f>IF($P409="","",IF($P409&lt;&gt;"OK",NA(),H409*'Settings'!$B$4*VLOOKUP(B409,'Employees'!$A$2:$I$101,5,FALSE)))</f>
        <v/>
      </c>
      <c r="J409" s="2" t="n"/>
      <c r="K409" s="2" t="n"/>
      <c r="L409" s="4" t="n"/>
      <c r="M409" s="2" t="n"/>
      <c r="N409" s="13">
        <f>IF($P409="","",IF($P409&lt;&gt;"OK",NA(),IF(J409="Approved",IF(E409&gt;'Settings'!$B$3,0,NETWORKDAYS(E409,MIN(F409,'Settings'!$B$3),'Holidays'!$A$2:$A$51)*G409*'Settings'!$B$4*VLOOKUP(B409,'Employees'!$A$2:$I$101,5,FALSE)),0)))</f>
        <v/>
      </c>
      <c r="O409" s="13">
        <f>IF($P409="","",IF($P409&lt;&gt;"OK",NA(),IF(J409="Approved",I409-N409,0)))</f>
        <v/>
      </c>
      <c r="P409" s="8">
        <f>IF(COUNTA(A409:B409,D409:G409,J409:M409)=0,"",IF('Settings'!$B$7&lt;&gt;"OK","CHECK SETTINGS",IF(OR(A409="",COUNTIFS($A$2:$A$1001,A409)&lt;&gt;1,COUNTIFS('Employees'!$A$2:$A$101,B409,'Employees'!$I$2:$I$101,"OK")&lt;&gt;1,COUNTIFS('Settings'!$H$11:$H$13,D409)&lt;&gt;1),"CHECK ID / TYPE",IF(OR(NOT(ISNUMBER(E409)),NOT(ISNUMBER(F409)),NOT(ISNUMBER(G409))),"CHECK DATES / FRACTION",IF(OR(E409&lt;MAX('Settings'!$B$2,VLOOKUP(B409,'Employees'!$A$2:$H$101,3,FALSE)),F409&gt;'Settings'!$B$5,F409&lt;E409,NOT(OR(G409=1,AND(G409=0.5,E409=F409))),NOT(OR(J409="Pending",J409="Approved",J409="Denied",J409="Canceled"))),"CHECK DATES / FRACTION / STATUS",IF(AND(OR(J409="Approved",J409="Denied"),OR(K409="",NOT(ISNUMBER(L409)))),"ADD DECISION RECORD",IF(AND(OR(J409="Approved",J409="Pending"),COUNTIFS($B$2:$B$1001,B409,$E$2:$E$1001,"&lt;="&amp;F409,$F$2:$F$1001,"&gt;="&amp;E409,$J$2:$J$1001,"&lt;&gt;Denied",$J$2:$J$1001,"&lt;&gt;Canceled")&gt;1),"OVERLAPPING ACTIVE REQUESTS",IF(NETWORKDAYS(E409,F409,'Holidays'!$A$2:$A$51)=0,"NO WORKDAYS","OK"))))))))</f>
        <v/>
      </c>
    </row>
    <row r="410">
      <c r="A410" s="11" t="n"/>
      <c r="B410" s="11" t="n"/>
      <c r="C410" s="8">
        <f>IF($P410="","",IF($P410&lt;&gt;"OK",NA(),VLOOKUP(B410,'Employees'!$A$2:$I$101,2,FALSE)))</f>
        <v/>
      </c>
      <c r="D410" s="2" t="n"/>
      <c r="E410" s="4" t="n"/>
      <c r="F410" s="4" t="n"/>
      <c r="G410" s="12" t="n"/>
      <c r="H410" s="13">
        <f>IF($P410="","",IF($P410&lt;&gt;"OK",NA(),NETWORKDAYS(E410,F410,'Holidays'!$A$2:$A$51)*G410))</f>
        <v/>
      </c>
      <c r="I410" s="13">
        <f>IF($P410="","",IF($P410&lt;&gt;"OK",NA(),H410*'Settings'!$B$4*VLOOKUP(B410,'Employees'!$A$2:$I$101,5,FALSE)))</f>
        <v/>
      </c>
      <c r="J410" s="2" t="n"/>
      <c r="K410" s="2" t="n"/>
      <c r="L410" s="4" t="n"/>
      <c r="M410" s="2" t="n"/>
      <c r="N410" s="13">
        <f>IF($P410="","",IF($P410&lt;&gt;"OK",NA(),IF(J410="Approved",IF(E410&gt;'Settings'!$B$3,0,NETWORKDAYS(E410,MIN(F410,'Settings'!$B$3),'Holidays'!$A$2:$A$51)*G410*'Settings'!$B$4*VLOOKUP(B410,'Employees'!$A$2:$I$101,5,FALSE)),0)))</f>
        <v/>
      </c>
      <c r="O410" s="13">
        <f>IF($P410="","",IF($P410&lt;&gt;"OK",NA(),IF(J410="Approved",I410-N410,0)))</f>
        <v/>
      </c>
      <c r="P410" s="8">
        <f>IF(COUNTA(A410:B410,D410:G410,J410:M410)=0,"",IF('Settings'!$B$7&lt;&gt;"OK","CHECK SETTINGS",IF(OR(A410="",COUNTIFS($A$2:$A$1001,A410)&lt;&gt;1,COUNTIFS('Employees'!$A$2:$A$101,B410,'Employees'!$I$2:$I$101,"OK")&lt;&gt;1,COUNTIFS('Settings'!$H$11:$H$13,D410)&lt;&gt;1),"CHECK ID / TYPE",IF(OR(NOT(ISNUMBER(E410)),NOT(ISNUMBER(F410)),NOT(ISNUMBER(G410))),"CHECK DATES / FRACTION",IF(OR(E410&lt;MAX('Settings'!$B$2,VLOOKUP(B410,'Employees'!$A$2:$H$101,3,FALSE)),F410&gt;'Settings'!$B$5,F410&lt;E410,NOT(OR(G410=1,AND(G410=0.5,E410=F410))),NOT(OR(J410="Pending",J410="Approved",J410="Denied",J410="Canceled"))),"CHECK DATES / FRACTION / STATUS",IF(AND(OR(J410="Approved",J410="Denied"),OR(K410="",NOT(ISNUMBER(L410)))),"ADD DECISION RECORD",IF(AND(OR(J410="Approved",J410="Pending"),COUNTIFS($B$2:$B$1001,B410,$E$2:$E$1001,"&lt;="&amp;F410,$F$2:$F$1001,"&gt;="&amp;E410,$J$2:$J$1001,"&lt;&gt;Denied",$J$2:$J$1001,"&lt;&gt;Canceled")&gt;1),"OVERLAPPING ACTIVE REQUESTS",IF(NETWORKDAYS(E410,F410,'Holidays'!$A$2:$A$51)=0,"NO WORKDAYS","OK"))))))))</f>
        <v/>
      </c>
    </row>
    <row r="411">
      <c r="A411" s="11" t="n"/>
      <c r="B411" s="11" t="n"/>
      <c r="C411" s="8">
        <f>IF($P411="","",IF($P411&lt;&gt;"OK",NA(),VLOOKUP(B411,'Employees'!$A$2:$I$101,2,FALSE)))</f>
        <v/>
      </c>
      <c r="D411" s="2" t="n"/>
      <c r="E411" s="4" t="n"/>
      <c r="F411" s="4" t="n"/>
      <c r="G411" s="12" t="n"/>
      <c r="H411" s="13">
        <f>IF($P411="","",IF($P411&lt;&gt;"OK",NA(),NETWORKDAYS(E411,F411,'Holidays'!$A$2:$A$51)*G411))</f>
        <v/>
      </c>
      <c r="I411" s="13">
        <f>IF($P411="","",IF($P411&lt;&gt;"OK",NA(),H411*'Settings'!$B$4*VLOOKUP(B411,'Employees'!$A$2:$I$101,5,FALSE)))</f>
        <v/>
      </c>
      <c r="J411" s="2" t="n"/>
      <c r="K411" s="2" t="n"/>
      <c r="L411" s="4" t="n"/>
      <c r="M411" s="2" t="n"/>
      <c r="N411" s="13">
        <f>IF($P411="","",IF($P411&lt;&gt;"OK",NA(),IF(J411="Approved",IF(E411&gt;'Settings'!$B$3,0,NETWORKDAYS(E411,MIN(F411,'Settings'!$B$3),'Holidays'!$A$2:$A$51)*G411*'Settings'!$B$4*VLOOKUP(B411,'Employees'!$A$2:$I$101,5,FALSE)),0)))</f>
        <v/>
      </c>
      <c r="O411" s="13">
        <f>IF($P411="","",IF($P411&lt;&gt;"OK",NA(),IF(J411="Approved",I411-N411,0)))</f>
        <v/>
      </c>
      <c r="P411" s="8">
        <f>IF(COUNTA(A411:B411,D411:G411,J411:M411)=0,"",IF('Settings'!$B$7&lt;&gt;"OK","CHECK SETTINGS",IF(OR(A411="",COUNTIFS($A$2:$A$1001,A411)&lt;&gt;1,COUNTIFS('Employees'!$A$2:$A$101,B411,'Employees'!$I$2:$I$101,"OK")&lt;&gt;1,COUNTIFS('Settings'!$H$11:$H$13,D411)&lt;&gt;1),"CHECK ID / TYPE",IF(OR(NOT(ISNUMBER(E411)),NOT(ISNUMBER(F411)),NOT(ISNUMBER(G411))),"CHECK DATES / FRACTION",IF(OR(E411&lt;MAX('Settings'!$B$2,VLOOKUP(B411,'Employees'!$A$2:$H$101,3,FALSE)),F411&gt;'Settings'!$B$5,F411&lt;E411,NOT(OR(G411=1,AND(G411=0.5,E411=F411))),NOT(OR(J411="Pending",J411="Approved",J411="Denied",J411="Canceled"))),"CHECK DATES / FRACTION / STATUS",IF(AND(OR(J411="Approved",J411="Denied"),OR(K411="",NOT(ISNUMBER(L411)))),"ADD DECISION RECORD",IF(AND(OR(J411="Approved",J411="Pending"),COUNTIFS($B$2:$B$1001,B411,$E$2:$E$1001,"&lt;="&amp;F411,$F$2:$F$1001,"&gt;="&amp;E411,$J$2:$J$1001,"&lt;&gt;Denied",$J$2:$J$1001,"&lt;&gt;Canceled")&gt;1),"OVERLAPPING ACTIVE REQUESTS",IF(NETWORKDAYS(E411,F411,'Holidays'!$A$2:$A$51)=0,"NO WORKDAYS","OK"))))))))</f>
        <v/>
      </c>
    </row>
    <row r="412">
      <c r="A412" s="11" t="n"/>
      <c r="B412" s="11" t="n"/>
      <c r="C412" s="8">
        <f>IF($P412="","",IF($P412&lt;&gt;"OK",NA(),VLOOKUP(B412,'Employees'!$A$2:$I$101,2,FALSE)))</f>
        <v/>
      </c>
      <c r="D412" s="2" t="n"/>
      <c r="E412" s="4" t="n"/>
      <c r="F412" s="4" t="n"/>
      <c r="G412" s="12" t="n"/>
      <c r="H412" s="13">
        <f>IF($P412="","",IF($P412&lt;&gt;"OK",NA(),NETWORKDAYS(E412,F412,'Holidays'!$A$2:$A$51)*G412))</f>
        <v/>
      </c>
      <c r="I412" s="13">
        <f>IF($P412="","",IF($P412&lt;&gt;"OK",NA(),H412*'Settings'!$B$4*VLOOKUP(B412,'Employees'!$A$2:$I$101,5,FALSE)))</f>
        <v/>
      </c>
      <c r="J412" s="2" t="n"/>
      <c r="K412" s="2" t="n"/>
      <c r="L412" s="4" t="n"/>
      <c r="M412" s="2" t="n"/>
      <c r="N412" s="13">
        <f>IF($P412="","",IF($P412&lt;&gt;"OK",NA(),IF(J412="Approved",IF(E412&gt;'Settings'!$B$3,0,NETWORKDAYS(E412,MIN(F412,'Settings'!$B$3),'Holidays'!$A$2:$A$51)*G412*'Settings'!$B$4*VLOOKUP(B412,'Employees'!$A$2:$I$101,5,FALSE)),0)))</f>
        <v/>
      </c>
      <c r="O412" s="13">
        <f>IF($P412="","",IF($P412&lt;&gt;"OK",NA(),IF(J412="Approved",I412-N412,0)))</f>
        <v/>
      </c>
      <c r="P412" s="8">
        <f>IF(COUNTA(A412:B412,D412:G412,J412:M412)=0,"",IF('Settings'!$B$7&lt;&gt;"OK","CHECK SETTINGS",IF(OR(A412="",COUNTIFS($A$2:$A$1001,A412)&lt;&gt;1,COUNTIFS('Employees'!$A$2:$A$101,B412,'Employees'!$I$2:$I$101,"OK")&lt;&gt;1,COUNTIFS('Settings'!$H$11:$H$13,D412)&lt;&gt;1),"CHECK ID / TYPE",IF(OR(NOT(ISNUMBER(E412)),NOT(ISNUMBER(F412)),NOT(ISNUMBER(G412))),"CHECK DATES / FRACTION",IF(OR(E412&lt;MAX('Settings'!$B$2,VLOOKUP(B412,'Employees'!$A$2:$H$101,3,FALSE)),F412&gt;'Settings'!$B$5,F412&lt;E412,NOT(OR(G412=1,AND(G412=0.5,E412=F412))),NOT(OR(J412="Pending",J412="Approved",J412="Denied",J412="Canceled"))),"CHECK DATES / FRACTION / STATUS",IF(AND(OR(J412="Approved",J412="Denied"),OR(K412="",NOT(ISNUMBER(L412)))),"ADD DECISION RECORD",IF(AND(OR(J412="Approved",J412="Pending"),COUNTIFS($B$2:$B$1001,B412,$E$2:$E$1001,"&lt;="&amp;F412,$F$2:$F$1001,"&gt;="&amp;E412,$J$2:$J$1001,"&lt;&gt;Denied",$J$2:$J$1001,"&lt;&gt;Canceled")&gt;1),"OVERLAPPING ACTIVE REQUESTS",IF(NETWORKDAYS(E412,F412,'Holidays'!$A$2:$A$51)=0,"NO WORKDAYS","OK"))))))))</f>
        <v/>
      </c>
    </row>
    <row r="413">
      <c r="A413" s="11" t="n"/>
      <c r="B413" s="11" t="n"/>
      <c r="C413" s="8">
        <f>IF($P413="","",IF($P413&lt;&gt;"OK",NA(),VLOOKUP(B413,'Employees'!$A$2:$I$101,2,FALSE)))</f>
        <v/>
      </c>
      <c r="D413" s="2" t="n"/>
      <c r="E413" s="4" t="n"/>
      <c r="F413" s="4" t="n"/>
      <c r="G413" s="12" t="n"/>
      <c r="H413" s="13">
        <f>IF($P413="","",IF($P413&lt;&gt;"OK",NA(),NETWORKDAYS(E413,F413,'Holidays'!$A$2:$A$51)*G413))</f>
        <v/>
      </c>
      <c r="I413" s="13">
        <f>IF($P413="","",IF($P413&lt;&gt;"OK",NA(),H413*'Settings'!$B$4*VLOOKUP(B413,'Employees'!$A$2:$I$101,5,FALSE)))</f>
        <v/>
      </c>
      <c r="J413" s="2" t="n"/>
      <c r="K413" s="2" t="n"/>
      <c r="L413" s="4" t="n"/>
      <c r="M413" s="2" t="n"/>
      <c r="N413" s="13">
        <f>IF($P413="","",IF($P413&lt;&gt;"OK",NA(),IF(J413="Approved",IF(E413&gt;'Settings'!$B$3,0,NETWORKDAYS(E413,MIN(F413,'Settings'!$B$3),'Holidays'!$A$2:$A$51)*G413*'Settings'!$B$4*VLOOKUP(B413,'Employees'!$A$2:$I$101,5,FALSE)),0)))</f>
        <v/>
      </c>
      <c r="O413" s="13">
        <f>IF($P413="","",IF($P413&lt;&gt;"OK",NA(),IF(J413="Approved",I413-N413,0)))</f>
        <v/>
      </c>
      <c r="P413" s="8">
        <f>IF(COUNTA(A413:B413,D413:G413,J413:M413)=0,"",IF('Settings'!$B$7&lt;&gt;"OK","CHECK SETTINGS",IF(OR(A413="",COUNTIFS($A$2:$A$1001,A413)&lt;&gt;1,COUNTIFS('Employees'!$A$2:$A$101,B413,'Employees'!$I$2:$I$101,"OK")&lt;&gt;1,COUNTIFS('Settings'!$H$11:$H$13,D413)&lt;&gt;1),"CHECK ID / TYPE",IF(OR(NOT(ISNUMBER(E413)),NOT(ISNUMBER(F413)),NOT(ISNUMBER(G413))),"CHECK DATES / FRACTION",IF(OR(E413&lt;MAX('Settings'!$B$2,VLOOKUP(B413,'Employees'!$A$2:$H$101,3,FALSE)),F413&gt;'Settings'!$B$5,F413&lt;E413,NOT(OR(G413=1,AND(G413=0.5,E413=F413))),NOT(OR(J413="Pending",J413="Approved",J413="Denied",J413="Canceled"))),"CHECK DATES / FRACTION / STATUS",IF(AND(OR(J413="Approved",J413="Denied"),OR(K413="",NOT(ISNUMBER(L413)))),"ADD DECISION RECORD",IF(AND(OR(J413="Approved",J413="Pending"),COUNTIFS($B$2:$B$1001,B413,$E$2:$E$1001,"&lt;="&amp;F413,$F$2:$F$1001,"&gt;="&amp;E413,$J$2:$J$1001,"&lt;&gt;Denied",$J$2:$J$1001,"&lt;&gt;Canceled")&gt;1),"OVERLAPPING ACTIVE REQUESTS",IF(NETWORKDAYS(E413,F413,'Holidays'!$A$2:$A$51)=0,"NO WORKDAYS","OK"))))))))</f>
        <v/>
      </c>
    </row>
    <row r="414">
      <c r="A414" s="11" t="n"/>
      <c r="B414" s="11" t="n"/>
      <c r="C414" s="8">
        <f>IF($P414="","",IF($P414&lt;&gt;"OK",NA(),VLOOKUP(B414,'Employees'!$A$2:$I$101,2,FALSE)))</f>
        <v/>
      </c>
      <c r="D414" s="2" t="n"/>
      <c r="E414" s="4" t="n"/>
      <c r="F414" s="4" t="n"/>
      <c r="G414" s="12" t="n"/>
      <c r="H414" s="13">
        <f>IF($P414="","",IF($P414&lt;&gt;"OK",NA(),NETWORKDAYS(E414,F414,'Holidays'!$A$2:$A$51)*G414))</f>
        <v/>
      </c>
      <c r="I414" s="13">
        <f>IF($P414="","",IF($P414&lt;&gt;"OK",NA(),H414*'Settings'!$B$4*VLOOKUP(B414,'Employees'!$A$2:$I$101,5,FALSE)))</f>
        <v/>
      </c>
      <c r="J414" s="2" t="n"/>
      <c r="K414" s="2" t="n"/>
      <c r="L414" s="4" t="n"/>
      <c r="M414" s="2" t="n"/>
      <c r="N414" s="13">
        <f>IF($P414="","",IF($P414&lt;&gt;"OK",NA(),IF(J414="Approved",IF(E414&gt;'Settings'!$B$3,0,NETWORKDAYS(E414,MIN(F414,'Settings'!$B$3),'Holidays'!$A$2:$A$51)*G414*'Settings'!$B$4*VLOOKUP(B414,'Employees'!$A$2:$I$101,5,FALSE)),0)))</f>
        <v/>
      </c>
      <c r="O414" s="13">
        <f>IF($P414="","",IF($P414&lt;&gt;"OK",NA(),IF(J414="Approved",I414-N414,0)))</f>
        <v/>
      </c>
      <c r="P414" s="8">
        <f>IF(COUNTA(A414:B414,D414:G414,J414:M414)=0,"",IF('Settings'!$B$7&lt;&gt;"OK","CHECK SETTINGS",IF(OR(A414="",COUNTIFS($A$2:$A$1001,A414)&lt;&gt;1,COUNTIFS('Employees'!$A$2:$A$101,B414,'Employees'!$I$2:$I$101,"OK")&lt;&gt;1,COUNTIFS('Settings'!$H$11:$H$13,D414)&lt;&gt;1),"CHECK ID / TYPE",IF(OR(NOT(ISNUMBER(E414)),NOT(ISNUMBER(F414)),NOT(ISNUMBER(G414))),"CHECK DATES / FRACTION",IF(OR(E414&lt;MAX('Settings'!$B$2,VLOOKUP(B414,'Employees'!$A$2:$H$101,3,FALSE)),F414&gt;'Settings'!$B$5,F414&lt;E414,NOT(OR(G414=1,AND(G414=0.5,E414=F414))),NOT(OR(J414="Pending",J414="Approved",J414="Denied",J414="Canceled"))),"CHECK DATES / FRACTION / STATUS",IF(AND(OR(J414="Approved",J414="Denied"),OR(K414="",NOT(ISNUMBER(L414)))),"ADD DECISION RECORD",IF(AND(OR(J414="Approved",J414="Pending"),COUNTIFS($B$2:$B$1001,B414,$E$2:$E$1001,"&lt;="&amp;F414,$F$2:$F$1001,"&gt;="&amp;E414,$J$2:$J$1001,"&lt;&gt;Denied",$J$2:$J$1001,"&lt;&gt;Canceled")&gt;1),"OVERLAPPING ACTIVE REQUESTS",IF(NETWORKDAYS(E414,F414,'Holidays'!$A$2:$A$51)=0,"NO WORKDAYS","OK"))))))))</f>
        <v/>
      </c>
    </row>
    <row r="415">
      <c r="A415" s="11" t="n"/>
      <c r="B415" s="11" t="n"/>
      <c r="C415" s="8">
        <f>IF($P415="","",IF($P415&lt;&gt;"OK",NA(),VLOOKUP(B415,'Employees'!$A$2:$I$101,2,FALSE)))</f>
        <v/>
      </c>
      <c r="D415" s="2" t="n"/>
      <c r="E415" s="4" t="n"/>
      <c r="F415" s="4" t="n"/>
      <c r="G415" s="12" t="n"/>
      <c r="H415" s="13">
        <f>IF($P415="","",IF($P415&lt;&gt;"OK",NA(),NETWORKDAYS(E415,F415,'Holidays'!$A$2:$A$51)*G415))</f>
        <v/>
      </c>
      <c r="I415" s="13">
        <f>IF($P415="","",IF($P415&lt;&gt;"OK",NA(),H415*'Settings'!$B$4*VLOOKUP(B415,'Employees'!$A$2:$I$101,5,FALSE)))</f>
        <v/>
      </c>
      <c r="J415" s="2" t="n"/>
      <c r="K415" s="2" t="n"/>
      <c r="L415" s="4" t="n"/>
      <c r="M415" s="2" t="n"/>
      <c r="N415" s="13">
        <f>IF($P415="","",IF($P415&lt;&gt;"OK",NA(),IF(J415="Approved",IF(E415&gt;'Settings'!$B$3,0,NETWORKDAYS(E415,MIN(F415,'Settings'!$B$3),'Holidays'!$A$2:$A$51)*G415*'Settings'!$B$4*VLOOKUP(B415,'Employees'!$A$2:$I$101,5,FALSE)),0)))</f>
        <v/>
      </c>
      <c r="O415" s="13">
        <f>IF($P415="","",IF($P415&lt;&gt;"OK",NA(),IF(J415="Approved",I415-N415,0)))</f>
        <v/>
      </c>
      <c r="P415" s="8">
        <f>IF(COUNTA(A415:B415,D415:G415,J415:M415)=0,"",IF('Settings'!$B$7&lt;&gt;"OK","CHECK SETTINGS",IF(OR(A415="",COUNTIFS($A$2:$A$1001,A415)&lt;&gt;1,COUNTIFS('Employees'!$A$2:$A$101,B415,'Employees'!$I$2:$I$101,"OK")&lt;&gt;1,COUNTIFS('Settings'!$H$11:$H$13,D415)&lt;&gt;1),"CHECK ID / TYPE",IF(OR(NOT(ISNUMBER(E415)),NOT(ISNUMBER(F415)),NOT(ISNUMBER(G415))),"CHECK DATES / FRACTION",IF(OR(E415&lt;MAX('Settings'!$B$2,VLOOKUP(B415,'Employees'!$A$2:$H$101,3,FALSE)),F415&gt;'Settings'!$B$5,F415&lt;E415,NOT(OR(G415=1,AND(G415=0.5,E415=F415))),NOT(OR(J415="Pending",J415="Approved",J415="Denied",J415="Canceled"))),"CHECK DATES / FRACTION / STATUS",IF(AND(OR(J415="Approved",J415="Denied"),OR(K415="",NOT(ISNUMBER(L415)))),"ADD DECISION RECORD",IF(AND(OR(J415="Approved",J415="Pending"),COUNTIFS($B$2:$B$1001,B415,$E$2:$E$1001,"&lt;="&amp;F415,$F$2:$F$1001,"&gt;="&amp;E415,$J$2:$J$1001,"&lt;&gt;Denied",$J$2:$J$1001,"&lt;&gt;Canceled")&gt;1),"OVERLAPPING ACTIVE REQUESTS",IF(NETWORKDAYS(E415,F415,'Holidays'!$A$2:$A$51)=0,"NO WORKDAYS","OK"))))))))</f>
        <v/>
      </c>
    </row>
    <row r="416">
      <c r="A416" s="11" t="n"/>
      <c r="B416" s="11" t="n"/>
      <c r="C416" s="8">
        <f>IF($P416="","",IF($P416&lt;&gt;"OK",NA(),VLOOKUP(B416,'Employees'!$A$2:$I$101,2,FALSE)))</f>
        <v/>
      </c>
      <c r="D416" s="2" t="n"/>
      <c r="E416" s="4" t="n"/>
      <c r="F416" s="4" t="n"/>
      <c r="G416" s="12" t="n"/>
      <c r="H416" s="13">
        <f>IF($P416="","",IF($P416&lt;&gt;"OK",NA(),NETWORKDAYS(E416,F416,'Holidays'!$A$2:$A$51)*G416))</f>
        <v/>
      </c>
      <c r="I416" s="13">
        <f>IF($P416="","",IF($P416&lt;&gt;"OK",NA(),H416*'Settings'!$B$4*VLOOKUP(B416,'Employees'!$A$2:$I$101,5,FALSE)))</f>
        <v/>
      </c>
      <c r="J416" s="2" t="n"/>
      <c r="K416" s="2" t="n"/>
      <c r="L416" s="4" t="n"/>
      <c r="M416" s="2" t="n"/>
      <c r="N416" s="13">
        <f>IF($P416="","",IF($P416&lt;&gt;"OK",NA(),IF(J416="Approved",IF(E416&gt;'Settings'!$B$3,0,NETWORKDAYS(E416,MIN(F416,'Settings'!$B$3),'Holidays'!$A$2:$A$51)*G416*'Settings'!$B$4*VLOOKUP(B416,'Employees'!$A$2:$I$101,5,FALSE)),0)))</f>
        <v/>
      </c>
      <c r="O416" s="13">
        <f>IF($P416="","",IF($P416&lt;&gt;"OK",NA(),IF(J416="Approved",I416-N416,0)))</f>
        <v/>
      </c>
      <c r="P416" s="8">
        <f>IF(COUNTA(A416:B416,D416:G416,J416:M416)=0,"",IF('Settings'!$B$7&lt;&gt;"OK","CHECK SETTINGS",IF(OR(A416="",COUNTIFS($A$2:$A$1001,A416)&lt;&gt;1,COUNTIFS('Employees'!$A$2:$A$101,B416,'Employees'!$I$2:$I$101,"OK")&lt;&gt;1,COUNTIFS('Settings'!$H$11:$H$13,D416)&lt;&gt;1),"CHECK ID / TYPE",IF(OR(NOT(ISNUMBER(E416)),NOT(ISNUMBER(F416)),NOT(ISNUMBER(G416))),"CHECK DATES / FRACTION",IF(OR(E416&lt;MAX('Settings'!$B$2,VLOOKUP(B416,'Employees'!$A$2:$H$101,3,FALSE)),F416&gt;'Settings'!$B$5,F416&lt;E416,NOT(OR(G416=1,AND(G416=0.5,E416=F416))),NOT(OR(J416="Pending",J416="Approved",J416="Denied",J416="Canceled"))),"CHECK DATES / FRACTION / STATUS",IF(AND(OR(J416="Approved",J416="Denied"),OR(K416="",NOT(ISNUMBER(L416)))),"ADD DECISION RECORD",IF(AND(OR(J416="Approved",J416="Pending"),COUNTIFS($B$2:$B$1001,B416,$E$2:$E$1001,"&lt;="&amp;F416,$F$2:$F$1001,"&gt;="&amp;E416,$J$2:$J$1001,"&lt;&gt;Denied",$J$2:$J$1001,"&lt;&gt;Canceled")&gt;1),"OVERLAPPING ACTIVE REQUESTS",IF(NETWORKDAYS(E416,F416,'Holidays'!$A$2:$A$51)=0,"NO WORKDAYS","OK"))))))))</f>
        <v/>
      </c>
    </row>
    <row r="417">
      <c r="A417" s="11" t="n"/>
      <c r="B417" s="11" t="n"/>
      <c r="C417" s="8">
        <f>IF($P417="","",IF($P417&lt;&gt;"OK",NA(),VLOOKUP(B417,'Employees'!$A$2:$I$101,2,FALSE)))</f>
        <v/>
      </c>
      <c r="D417" s="2" t="n"/>
      <c r="E417" s="4" t="n"/>
      <c r="F417" s="4" t="n"/>
      <c r="G417" s="12" t="n"/>
      <c r="H417" s="13">
        <f>IF($P417="","",IF($P417&lt;&gt;"OK",NA(),NETWORKDAYS(E417,F417,'Holidays'!$A$2:$A$51)*G417))</f>
        <v/>
      </c>
      <c r="I417" s="13">
        <f>IF($P417="","",IF($P417&lt;&gt;"OK",NA(),H417*'Settings'!$B$4*VLOOKUP(B417,'Employees'!$A$2:$I$101,5,FALSE)))</f>
        <v/>
      </c>
      <c r="J417" s="2" t="n"/>
      <c r="K417" s="2" t="n"/>
      <c r="L417" s="4" t="n"/>
      <c r="M417" s="2" t="n"/>
      <c r="N417" s="13">
        <f>IF($P417="","",IF($P417&lt;&gt;"OK",NA(),IF(J417="Approved",IF(E417&gt;'Settings'!$B$3,0,NETWORKDAYS(E417,MIN(F417,'Settings'!$B$3),'Holidays'!$A$2:$A$51)*G417*'Settings'!$B$4*VLOOKUP(B417,'Employees'!$A$2:$I$101,5,FALSE)),0)))</f>
        <v/>
      </c>
      <c r="O417" s="13">
        <f>IF($P417="","",IF($P417&lt;&gt;"OK",NA(),IF(J417="Approved",I417-N417,0)))</f>
        <v/>
      </c>
      <c r="P417" s="8">
        <f>IF(COUNTA(A417:B417,D417:G417,J417:M417)=0,"",IF('Settings'!$B$7&lt;&gt;"OK","CHECK SETTINGS",IF(OR(A417="",COUNTIFS($A$2:$A$1001,A417)&lt;&gt;1,COUNTIFS('Employees'!$A$2:$A$101,B417,'Employees'!$I$2:$I$101,"OK")&lt;&gt;1,COUNTIFS('Settings'!$H$11:$H$13,D417)&lt;&gt;1),"CHECK ID / TYPE",IF(OR(NOT(ISNUMBER(E417)),NOT(ISNUMBER(F417)),NOT(ISNUMBER(G417))),"CHECK DATES / FRACTION",IF(OR(E417&lt;MAX('Settings'!$B$2,VLOOKUP(B417,'Employees'!$A$2:$H$101,3,FALSE)),F417&gt;'Settings'!$B$5,F417&lt;E417,NOT(OR(G417=1,AND(G417=0.5,E417=F417))),NOT(OR(J417="Pending",J417="Approved",J417="Denied",J417="Canceled"))),"CHECK DATES / FRACTION / STATUS",IF(AND(OR(J417="Approved",J417="Denied"),OR(K417="",NOT(ISNUMBER(L417)))),"ADD DECISION RECORD",IF(AND(OR(J417="Approved",J417="Pending"),COUNTIFS($B$2:$B$1001,B417,$E$2:$E$1001,"&lt;="&amp;F417,$F$2:$F$1001,"&gt;="&amp;E417,$J$2:$J$1001,"&lt;&gt;Denied",$J$2:$J$1001,"&lt;&gt;Canceled")&gt;1),"OVERLAPPING ACTIVE REQUESTS",IF(NETWORKDAYS(E417,F417,'Holidays'!$A$2:$A$51)=0,"NO WORKDAYS","OK"))))))))</f>
        <v/>
      </c>
    </row>
    <row r="418">
      <c r="A418" s="11" t="n"/>
      <c r="B418" s="11" t="n"/>
      <c r="C418" s="8">
        <f>IF($P418="","",IF($P418&lt;&gt;"OK",NA(),VLOOKUP(B418,'Employees'!$A$2:$I$101,2,FALSE)))</f>
        <v/>
      </c>
      <c r="D418" s="2" t="n"/>
      <c r="E418" s="4" t="n"/>
      <c r="F418" s="4" t="n"/>
      <c r="G418" s="12" t="n"/>
      <c r="H418" s="13">
        <f>IF($P418="","",IF($P418&lt;&gt;"OK",NA(),NETWORKDAYS(E418,F418,'Holidays'!$A$2:$A$51)*G418))</f>
        <v/>
      </c>
      <c r="I418" s="13">
        <f>IF($P418="","",IF($P418&lt;&gt;"OK",NA(),H418*'Settings'!$B$4*VLOOKUP(B418,'Employees'!$A$2:$I$101,5,FALSE)))</f>
        <v/>
      </c>
      <c r="J418" s="2" t="n"/>
      <c r="K418" s="2" t="n"/>
      <c r="L418" s="4" t="n"/>
      <c r="M418" s="2" t="n"/>
      <c r="N418" s="13">
        <f>IF($P418="","",IF($P418&lt;&gt;"OK",NA(),IF(J418="Approved",IF(E418&gt;'Settings'!$B$3,0,NETWORKDAYS(E418,MIN(F418,'Settings'!$B$3),'Holidays'!$A$2:$A$51)*G418*'Settings'!$B$4*VLOOKUP(B418,'Employees'!$A$2:$I$101,5,FALSE)),0)))</f>
        <v/>
      </c>
      <c r="O418" s="13">
        <f>IF($P418="","",IF($P418&lt;&gt;"OK",NA(),IF(J418="Approved",I418-N418,0)))</f>
        <v/>
      </c>
      <c r="P418" s="8">
        <f>IF(COUNTA(A418:B418,D418:G418,J418:M418)=0,"",IF('Settings'!$B$7&lt;&gt;"OK","CHECK SETTINGS",IF(OR(A418="",COUNTIFS($A$2:$A$1001,A418)&lt;&gt;1,COUNTIFS('Employees'!$A$2:$A$101,B418,'Employees'!$I$2:$I$101,"OK")&lt;&gt;1,COUNTIFS('Settings'!$H$11:$H$13,D418)&lt;&gt;1),"CHECK ID / TYPE",IF(OR(NOT(ISNUMBER(E418)),NOT(ISNUMBER(F418)),NOT(ISNUMBER(G418))),"CHECK DATES / FRACTION",IF(OR(E418&lt;MAX('Settings'!$B$2,VLOOKUP(B418,'Employees'!$A$2:$H$101,3,FALSE)),F418&gt;'Settings'!$B$5,F418&lt;E418,NOT(OR(G418=1,AND(G418=0.5,E418=F418))),NOT(OR(J418="Pending",J418="Approved",J418="Denied",J418="Canceled"))),"CHECK DATES / FRACTION / STATUS",IF(AND(OR(J418="Approved",J418="Denied"),OR(K418="",NOT(ISNUMBER(L418)))),"ADD DECISION RECORD",IF(AND(OR(J418="Approved",J418="Pending"),COUNTIFS($B$2:$B$1001,B418,$E$2:$E$1001,"&lt;="&amp;F418,$F$2:$F$1001,"&gt;="&amp;E418,$J$2:$J$1001,"&lt;&gt;Denied",$J$2:$J$1001,"&lt;&gt;Canceled")&gt;1),"OVERLAPPING ACTIVE REQUESTS",IF(NETWORKDAYS(E418,F418,'Holidays'!$A$2:$A$51)=0,"NO WORKDAYS","OK"))))))))</f>
        <v/>
      </c>
    </row>
    <row r="419">
      <c r="A419" s="11" t="n"/>
      <c r="B419" s="11" t="n"/>
      <c r="C419" s="8">
        <f>IF($P419="","",IF($P419&lt;&gt;"OK",NA(),VLOOKUP(B419,'Employees'!$A$2:$I$101,2,FALSE)))</f>
        <v/>
      </c>
      <c r="D419" s="2" t="n"/>
      <c r="E419" s="4" t="n"/>
      <c r="F419" s="4" t="n"/>
      <c r="G419" s="12" t="n"/>
      <c r="H419" s="13">
        <f>IF($P419="","",IF($P419&lt;&gt;"OK",NA(),NETWORKDAYS(E419,F419,'Holidays'!$A$2:$A$51)*G419))</f>
        <v/>
      </c>
      <c r="I419" s="13">
        <f>IF($P419="","",IF($P419&lt;&gt;"OK",NA(),H419*'Settings'!$B$4*VLOOKUP(B419,'Employees'!$A$2:$I$101,5,FALSE)))</f>
        <v/>
      </c>
      <c r="J419" s="2" t="n"/>
      <c r="K419" s="2" t="n"/>
      <c r="L419" s="4" t="n"/>
      <c r="M419" s="2" t="n"/>
      <c r="N419" s="13">
        <f>IF($P419="","",IF($P419&lt;&gt;"OK",NA(),IF(J419="Approved",IF(E419&gt;'Settings'!$B$3,0,NETWORKDAYS(E419,MIN(F419,'Settings'!$B$3),'Holidays'!$A$2:$A$51)*G419*'Settings'!$B$4*VLOOKUP(B419,'Employees'!$A$2:$I$101,5,FALSE)),0)))</f>
        <v/>
      </c>
      <c r="O419" s="13">
        <f>IF($P419="","",IF($P419&lt;&gt;"OK",NA(),IF(J419="Approved",I419-N419,0)))</f>
        <v/>
      </c>
      <c r="P419" s="8">
        <f>IF(COUNTA(A419:B419,D419:G419,J419:M419)=0,"",IF('Settings'!$B$7&lt;&gt;"OK","CHECK SETTINGS",IF(OR(A419="",COUNTIFS($A$2:$A$1001,A419)&lt;&gt;1,COUNTIFS('Employees'!$A$2:$A$101,B419,'Employees'!$I$2:$I$101,"OK")&lt;&gt;1,COUNTIFS('Settings'!$H$11:$H$13,D419)&lt;&gt;1),"CHECK ID / TYPE",IF(OR(NOT(ISNUMBER(E419)),NOT(ISNUMBER(F419)),NOT(ISNUMBER(G419))),"CHECK DATES / FRACTION",IF(OR(E419&lt;MAX('Settings'!$B$2,VLOOKUP(B419,'Employees'!$A$2:$H$101,3,FALSE)),F419&gt;'Settings'!$B$5,F419&lt;E419,NOT(OR(G419=1,AND(G419=0.5,E419=F419))),NOT(OR(J419="Pending",J419="Approved",J419="Denied",J419="Canceled"))),"CHECK DATES / FRACTION / STATUS",IF(AND(OR(J419="Approved",J419="Denied"),OR(K419="",NOT(ISNUMBER(L419)))),"ADD DECISION RECORD",IF(AND(OR(J419="Approved",J419="Pending"),COUNTIFS($B$2:$B$1001,B419,$E$2:$E$1001,"&lt;="&amp;F419,$F$2:$F$1001,"&gt;="&amp;E419,$J$2:$J$1001,"&lt;&gt;Denied",$J$2:$J$1001,"&lt;&gt;Canceled")&gt;1),"OVERLAPPING ACTIVE REQUESTS",IF(NETWORKDAYS(E419,F419,'Holidays'!$A$2:$A$51)=0,"NO WORKDAYS","OK"))))))))</f>
        <v/>
      </c>
    </row>
    <row r="420">
      <c r="A420" s="11" t="n"/>
      <c r="B420" s="11" t="n"/>
      <c r="C420" s="8">
        <f>IF($P420="","",IF($P420&lt;&gt;"OK",NA(),VLOOKUP(B420,'Employees'!$A$2:$I$101,2,FALSE)))</f>
        <v/>
      </c>
      <c r="D420" s="2" t="n"/>
      <c r="E420" s="4" t="n"/>
      <c r="F420" s="4" t="n"/>
      <c r="G420" s="12" t="n"/>
      <c r="H420" s="13">
        <f>IF($P420="","",IF($P420&lt;&gt;"OK",NA(),NETWORKDAYS(E420,F420,'Holidays'!$A$2:$A$51)*G420))</f>
        <v/>
      </c>
      <c r="I420" s="13">
        <f>IF($P420="","",IF($P420&lt;&gt;"OK",NA(),H420*'Settings'!$B$4*VLOOKUP(B420,'Employees'!$A$2:$I$101,5,FALSE)))</f>
        <v/>
      </c>
      <c r="J420" s="2" t="n"/>
      <c r="K420" s="2" t="n"/>
      <c r="L420" s="4" t="n"/>
      <c r="M420" s="2" t="n"/>
      <c r="N420" s="13">
        <f>IF($P420="","",IF($P420&lt;&gt;"OK",NA(),IF(J420="Approved",IF(E420&gt;'Settings'!$B$3,0,NETWORKDAYS(E420,MIN(F420,'Settings'!$B$3),'Holidays'!$A$2:$A$51)*G420*'Settings'!$B$4*VLOOKUP(B420,'Employees'!$A$2:$I$101,5,FALSE)),0)))</f>
        <v/>
      </c>
      <c r="O420" s="13">
        <f>IF($P420="","",IF($P420&lt;&gt;"OK",NA(),IF(J420="Approved",I420-N420,0)))</f>
        <v/>
      </c>
      <c r="P420" s="8">
        <f>IF(COUNTA(A420:B420,D420:G420,J420:M420)=0,"",IF('Settings'!$B$7&lt;&gt;"OK","CHECK SETTINGS",IF(OR(A420="",COUNTIFS($A$2:$A$1001,A420)&lt;&gt;1,COUNTIFS('Employees'!$A$2:$A$101,B420,'Employees'!$I$2:$I$101,"OK")&lt;&gt;1,COUNTIFS('Settings'!$H$11:$H$13,D420)&lt;&gt;1),"CHECK ID / TYPE",IF(OR(NOT(ISNUMBER(E420)),NOT(ISNUMBER(F420)),NOT(ISNUMBER(G420))),"CHECK DATES / FRACTION",IF(OR(E420&lt;MAX('Settings'!$B$2,VLOOKUP(B420,'Employees'!$A$2:$H$101,3,FALSE)),F420&gt;'Settings'!$B$5,F420&lt;E420,NOT(OR(G420=1,AND(G420=0.5,E420=F420))),NOT(OR(J420="Pending",J420="Approved",J420="Denied",J420="Canceled"))),"CHECK DATES / FRACTION / STATUS",IF(AND(OR(J420="Approved",J420="Denied"),OR(K420="",NOT(ISNUMBER(L420)))),"ADD DECISION RECORD",IF(AND(OR(J420="Approved",J420="Pending"),COUNTIFS($B$2:$B$1001,B420,$E$2:$E$1001,"&lt;="&amp;F420,$F$2:$F$1001,"&gt;="&amp;E420,$J$2:$J$1001,"&lt;&gt;Denied",$J$2:$J$1001,"&lt;&gt;Canceled")&gt;1),"OVERLAPPING ACTIVE REQUESTS",IF(NETWORKDAYS(E420,F420,'Holidays'!$A$2:$A$51)=0,"NO WORKDAYS","OK"))))))))</f>
        <v/>
      </c>
    </row>
    <row r="421">
      <c r="A421" s="11" t="n"/>
      <c r="B421" s="11" t="n"/>
      <c r="C421" s="8">
        <f>IF($P421="","",IF($P421&lt;&gt;"OK",NA(),VLOOKUP(B421,'Employees'!$A$2:$I$101,2,FALSE)))</f>
        <v/>
      </c>
      <c r="D421" s="2" t="n"/>
      <c r="E421" s="4" t="n"/>
      <c r="F421" s="4" t="n"/>
      <c r="G421" s="12" t="n"/>
      <c r="H421" s="13">
        <f>IF($P421="","",IF($P421&lt;&gt;"OK",NA(),NETWORKDAYS(E421,F421,'Holidays'!$A$2:$A$51)*G421))</f>
        <v/>
      </c>
      <c r="I421" s="13">
        <f>IF($P421="","",IF($P421&lt;&gt;"OK",NA(),H421*'Settings'!$B$4*VLOOKUP(B421,'Employees'!$A$2:$I$101,5,FALSE)))</f>
        <v/>
      </c>
      <c r="J421" s="2" t="n"/>
      <c r="K421" s="2" t="n"/>
      <c r="L421" s="4" t="n"/>
      <c r="M421" s="2" t="n"/>
      <c r="N421" s="13">
        <f>IF($P421="","",IF($P421&lt;&gt;"OK",NA(),IF(J421="Approved",IF(E421&gt;'Settings'!$B$3,0,NETWORKDAYS(E421,MIN(F421,'Settings'!$B$3),'Holidays'!$A$2:$A$51)*G421*'Settings'!$B$4*VLOOKUP(B421,'Employees'!$A$2:$I$101,5,FALSE)),0)))</f>
        <v/>
      </c>
      <c r="O421" s="13">
        <f>IF($P421="","",IF($P421&lt;&gt;"OK",NA(),IF(J421="Approved",I421-N421,0)))</f>
        <v/>
      </c>
      <c r="P421" s="8">
        <f>IF(COUNTA(A421:B421,D421:G421,J421:M421)=0,"",IF('Settings'!$B$7&lt;&gt;"OK","CHECK SETTINGS",IF(OR(A421="",COUNTIFS($A$2:$A$1001,A421)&lt;&gt;1,COUNTIFS('Employees'!$A$2:$A$101,B421,'Employees'!$I$2:$I$101,"OK")&lt;&gt;1,COUNTIFS('Settings'!$H$11:$H$13,D421)&lt;&gt;1),"CHECK ID / TYPE",IF(OR(NOT(ISNUMBER(E421)),NOT(ISNUMBER(F421)),NOT(ISNUMBER(G421))),"CHECK DATES / FRACTION",IF(OR(E421&lt;MAX('Settings'!$B$2,VLOOKUP(B421,'Employees'!$A$2:$H$101,3,FALSE)),F421&gt;'Settings'!$B$5,F421&lt;E421,NOT(OR(G421=1,AND(G421=0.5,E421=F421))),NOT(OR(J421="Pending",J421="Approved",J421="Denied",J421="Canceled"))),"CHECK DATES / FRACTION / STATUS",IF(AND(OR(J421="Approved",J421="Denied"),OR(K421="",NOT(ISNUMBER(L421)))),"ADD DECISION RECORD",IF(AND(OR(J421="Approved",J421="Pending"),COUNTIFS($B$2:$B$1001,B421,$E$2:$E$1001,"&lt;="&amp;F421,$F$2:$F$1001,"&gt;="&amp;E421,$J$2:$J$1001,"&lt;&gt;Denied",$J$2:$J$1001,"&lt;&gt;Canceled")&gt;1),"OVERLAPPING ACTIVE REQUESTS",IF(NETWORKDAYS(E421,F421,'Holidays'!$A$2:$A$51)=0,"NO WORKDAYS","OK"))))))))</f>
        <v/>
      </c>
    </row>
    <row r="422">
      <c r="A422" s="11" t="n"/>
      <c r="B422" s="11" t="n"/>
      <c r="C422" s="8">
        <f>IF($P422="","",IF($P422&lt;&gt;"OK",NA(),VLOOKUP(B422,'Employees'!$A$2:$I$101,2,FALSE)))</f>
        <v/>
      </c>
      <c r="D422" s="2" t="n"/>
      <c r="E422" s="4" t="n"/>
      <c r="F422" s="4" t="n"/>
      <c r="G422" s="12" t="n"/>
      <c r="H422" s="13">
        <f>IF($P422="","",IF($P422&lt;&gt;"OK",NA(),NETWORKDAYS(E422,F422,'Holidays'!$A$2:$A$51)*G422))</f>
        <v/>
      </c>
      <c r="I422" s="13">
        <f>IF($P422="","",IF($P422&lt;&gt;"OK",NA(),H422*'Settings'!$B$4*VLOOKUP(B422,'Employees'!$A$2:$I$101,5,FALSE)))</f>
        <v/>
      </c>
      <c r="J422" s="2" t="n"/>
      <c r="K422" s="2" t="n"/>
      <c r="L422" s="4" t="n"/>
      <c r="M422" s="2" t="n"/>
      <c r="N422" s="13">
        <f>IF($P422="","",IF($P422&lt;&gt;"OK",NA(),IF(J422="Approved",IF(E422&gt;'Settings'!$B$3,0,NETWORKDAYS(E422,MIN(F422,'Settings'!$B$3),'Holidays'!$A$2:$A$51)*G422*'Settings'!$B$4*VLOOKUP(B422,'Employees'!$A$2:$I$101,5,FALSE)),0)))</f>
        <v/>
      </c>
      <c r="O422" s="13">
        <f>IF($P422="","",IF($P422&lt;&gt;"OK",NA(),IF(J422="Approved",I422-N422,0)))</f>
        <v/>
      </c>
      <c r="P422" s="8">
        <f>IF(COUNTA(A422:B422,D422:G422,J422:M422)=0,"",IF('Settings'!$B$7&lt;&gt;"OK","CHECK SETTINGS",IF(OR(A422="",COUNTIFS($A$2:$A$1001,A422)&lt;&gt;1,COUNTIFS('Employees'!$A$2:$A$101,B422,'Employees'!$I$2:$I$101,"OK")&lt;&gt;1,COUNTIFS('Settings'!$H$11:$H$13,D422)&lt;&gt;1),"CHECK ID / TYPE",IF(OR(NOT(ISNUMBER(E422)),NOT(ISNUMBER(F422)),NOT(ISNUMBER(G422))),"CHECK DATES / FRACTION",IF(OR(E422&lt;MAX('Settings'!$B$2,VLOOKUP(B422,'Employees'!$A$2:$H$101,3,FALSE)),F422&gt;'Settings'!$B$5,F422&lt;E422,NOT(OR(G422=1,AND(G422=0.5,E422=F422))),NOT(OR(J422="Pending",J422="Approved",J422="Denied",J422="Canceled"))),"CHECK DATES / FRACTION / STATUS",IF(AND(OR(J422="Approved",J422="Denied"),OR(K422="",NOT(ISNUMBER(L422)))),"ADD DECISION RECORD",IF(AND(OR(J422="Approved",J422="Pending"),COUNTIFS($B$2:$B$1001,B422,$E$2:$E$1001,"&lt;="&amp;F422,$F$2:$F$1001,"&gt;="&amp;E422,$J$2:$J$1001,"&lt;&gt;Denied",$J$2:$J$1001,"&lt;&gt;Canceled")&gt;1),"OVERLAPPING ACTIVE REQUESTS",IF(NETWORKDAYS(E422,F422,'Holidays'!$A$2:$A$51)=0,"NO WORKDAYS","OK"))))))))</f>
        <v/>
      </c>
    </row>
    <row r="423">
      <c r="A423" s="11" t="n"/>
      <c r="B423" s="11" t="n"/>
      <c r="C423" s="8">
        <f>IF($P423="","",IF($P423&lt;&gt;"OK",NA(),VLOOKUP(B423,'Employees'!$A$2:$I$101,2,FALSE)))</f>
        <v/>
      </c>
      <c r="D423" s="2" t="n"/>
      <c r="E423" s="4" t="n"/>
      <c r="F423" s="4" t="n"/>
      <c r="G423" s="12" t="n"/>
      <c r="H423" s="13">
        <f>IF($P423="","",IF($P423&lt;&gt;"OK",NA(),NETWORKDAYS(E423,F423,'Holidays'!$A$2:$A$51)*G423))</f>
        <v/>
      </c>
      <c r="I423" s="13">
        <f>IF($P423="","",IF($P423&lt;&gt;"OK",NA(),H423*'Settings'!$B$4*VLOOKUP(B423,'Employees'!$A$2:$I$101,5,FALSE)))</f>
        <v/>
      </c>
      <c r="J423" s="2" t="n"/>
      <c r="K423" s="2" t="n"/>
      <c r="L423" s="4" t="n"/>
      <c r="M423" s="2" t="n"/>
      <c r="N423" s="13">
        <f>IF($P423="","",IF($P423&lt;&gt;"OK",NA(),IF(J423="Approved",IF(E423&gt;'Settings'!$B$3,0,NETWORKDAYS(E423,MIN(F423,'Settings'!$B$3),'Holidays'!$A$2:$A$51)*G423*'Settings'!$B$4*VLOOKUP(B423,'Employees'!$A$2:$I$101,5,FALSE)),0)))</f>
        <v/>
      </c>
      <c r="O423" s="13">
        <f>IF($P423="","",IF($P423&lt;&gt;"OK",NA(),IF(J423="Approved",I423-N423,0)))</f>
        <v/>
      </c>
      <c r="P423" s="8">
        <f>IF(COUNTA(A423:B423,D423:G423,J423:M423)=0,"",IF('Settings'!$B$7&lt;&gt;"OK","CHECK SETTINGS",IF(OR(A423="",COUNTIFS($A$2:$A$1001,A423)&lt;&gt;1,COUNTIFS('Employees'!$A$2:$A$101,B423,'Employees'!$I$2:$I$101,"OK")&lt;&gt;1,COUNTIFS('Settings'!$H$11:$H$13,D423)&lt;&gt;1),"CHECK ID / TYPE",IF(OR(NOT(ISNUMBER(E423)),NOT(ISNUMBER(F423)),NOT(ISNUMBER(G423))),"CHECK DATES / FRACTION",IF(OR(E423&lt;MAX('Settings'!$B$2,VLOOKUP(B423,'Employees'!$A$2:$H$101,3,FALSE)),F423&gt;'Settings'!$B$5,F423&lt;E423,NOT(OR(G423=1,AND(G423=0.5,E423=F423))),NOT(OR(J423="Pending",J423="Approved",J423="Denied",J423="Canceled"))),"CHECK DATES / FRACTION / STATUS",IF(AND(OR(J423="Approved",J423="Denied"),OR(K423="",NOT(ISNUMBER(L423)))),"ADD DECISION RECORD",IF(AND(OR(J423="Approved",J423="Pending"),COUNTIFS($B$2:$B$1001,B423,$E$2:$E$1001,"&lt;="&amp;F423,$F$2:$F$1001,"&gt;="&amp;E423,$J$2:$J$1001,"&lt;&gt;Denied",$J$2:$J$1001,"&lt;&gt;Canceled")&gt;1),"OVERLAPPING ACTIVE REQUESTS",IF(NETWORKDAYS(E423,F423,'Holidays'!$A$2:$A$51)=0,"NO WORKDAYS","OK"))))))))</f>
        <v/>
      </c>
    </row>
    <row r="424">
      <c r="A424" s="11" t="n"/>
      <c r="B424" s="11" t="n"/>
      <c r="C424" s="8">
        <f>IF($P424="","",IF($P424&lt;&gt;"OK",NA(),VLOOKUP(B424,'Employees'!$A$2:$I$101,2,FALSE)))</f>
        <v/>
      </c>
      <c r="D424" s="2" t="n"/>
      <c r="E424" s="4" t="n"/>
      <c r="F424" s="4" t="n"/>
      <c r="G424" s="12" t="n"/>
      <c r="H424" s="13">
        <f>IF($P424="","",IF($P424&lt;&gt;"OK",NA(),NETWORKDAYS(E424,F424,'Holidays'!$A$2:$A$51)*G424))</f>
        <v/>
      </c>
      <c r="I424" s="13">
        <f>IF($P424="","",IF($P424&lt;&gt;"OK",NA(),H424*'Settings'!$B$4*VLOOKUP(B424,'Employees'!$A$2:$I$101,5,FALSE)))</f>
        <v/>
      </c>
      <c r="J424" s="2" t="n"/>
      <c r="K424" s="2" t="n"/>
      <c r="L424" s="4" t="n"/>
      <c r="M424" s="2" t="n"/>
      <c r="N424" s="13">
        <f>IF($P424="","",IF($P424&lt;&gt;"OK",NA(),IF(J424="Approved",IF(E424&gt;'Settings'!$B$3,0,NETWORKDAYS(E424,MIN(F424,'Settings'!$B$3),'Holidays'!$A$2:$A$51)*G424*'Settings'!$B$4*VLOOKUP(B424,'Employees'!$A$2:$I$101,5,FALSE)),0)))</f>
        <v/>
      </c>
      <c r="O424" s="13">
        <f>IF($P424="","",IF($P424&lt;&gt;"OK",NA(),IF(J424="Approved",I424-N424,0)))</f>
        <v/>
      </c>
      <c r="P424" s="8">
        <f>IF(COUNTA(A424:B424,D424:G424,J424:M424)=0,"",IF('Settings'!$B$7&lt;&gt;"OK","CHECK SETTINGS",IF(OR(A424="",COUNTIFS($A$2:$A$1001,A424)&lt;&gt;1,COUNTIFS('Employees'!$A$2:$A$101,B424,'Employees'!$I$2:$I$101,"OK")&lt;&gt;1,COUNTIFS('Settings'!$H$11:$H$13,D424)&lt;&gt;1),"CHECK ID / TYPE",IF(OR(NOT(ISNUMBER(E424)),NOT(ISNUMBER(F424)),NOT(ISNUMBER(G424))),"CHECK DATES / FRACTION",IF(OR(E424&lt;MAX('Settings'!$B$2,VLOOKUP(B424,'Employees'!$A$2:$H$101,3,FALSE)),F424&gt;'Settings'!$B$5,F424&lt;E424,NOT(OR(G424=1,AND(G424=0.5,E424=F424))),NOT(OR(J424="Pending",J424="Approved",J424="Denied",J424="Canceled"))),"CHECK DATES / FRACTION / STATUS",IF(AND(OR(J424="Approved",J424="Denied"),OR(K424="",NOT(ISNUMBER(L424)))),"ADD DECISION RECORD",IF(AND(OR(J424="Approved",J424="Pending"),COUNTIFS($B$2:$B$1001,B424,$E$2:$E$1001,"&lt;="&amp;F424,$F$2:$F$1001,"&gt;="&amp;E424,$J$2:$J$1001,"&lt;&gt;Denied",$J$2:$J$1001,"&lt;&gt;Canceled")&gt;1),"OVERLAPPING ACTIVE REQUESTS",IF(NETWORKDAYS(E424,F424,'Holidays'!$A$2:$A$51)=0,"NO WORKDAYS","OK"))))))))</f>
        <v/>
      </c>
    </row>
    <row r="425">
      <c r="A425" s="11" t="n"/>
      <c r="B425" s="11" t="n"/>
      <c r="C425" s="8">
        <f>IF($P425="","",IF($P425&lt;&gt;"OK",NA(),VLOOKUP(B425,'Employees'!$A$2:$I$101,2,FALSE)))</f>
        <v/>
      </c>
      <c r="D425" s="2" t="n"/>
      <c r="E425" s="4" t="n"/>
      <c r="F425" s="4" t="n"/>
      <c r="G425" s="12" t="n"/>
      <c r="H425" s="13">
        <f>IF($P425="","",IF($P425&lt;&gt;"OK",NA(),NETWORKDAYS(E425,F425,'Holidays'!$A$2:$A$51)*G425))</f>
        <v/>
      </c>
      <c r="I425" s="13">
        <f>IF($P425="","",IF($P425&lt;&gt;"OK",NA(),H425*'Settings'!$B$4*VLOOKUP(B425,'Employees'!$A$2:$I$101,5,FALSE)))</f>
        <v/>
      </c>
      <c r="J425" s="2" t="n"/>
      <c r="K425" s="2" t="n"/>
      <c r="L425" s="4" t="n"/>
      <c r="M425" s="2" t="n"/>
      <c r="N425" s="13">
        <f>IF($P425="","",IF($P425&lt;&gt;"OK",NA(),IF(J425="Approved",IF(E425&gt;'Settings'!$B$3,0,NETWORKDAYS(E425,MIN(F425,'Settings'!$B$3),'Holidays'!$A$2:$A$51)*G425*'Settings'!$B$4*VLOOKUP(B425,'Employees'!$A$2:$I$101,5,FALSE)),0)))</f>
        <v/>
      </c>
      <c r="O425" s="13">
        <f>IF($P425="","",IF($P425&lt;&gt;"OK",NA(),IF(J425="Approved",I425-N425,0)))</f>
        <v/>
      </c>
      <c r="P425" s="8">
        <f>IF(COUNTA(A425:B425,D425:G425,J425:M425)=0,"",IF('Settings'!$B$7&lt;&gt;"OK","CHECK SETTINGS",IF(OR(A425="",COUNTIFS($A$2:$A$1001,A425)&lt;&gt;1,COUNTIFS('Employees'!$A$2:$A$101,B425,'Employees'!$I$2:$I$101,"OK")&lt;&gt;1,COUNTIFS('Settings'!$H$11:$H$13,D425)&lt;&gt;1),"CHECK ID / TYPE",IF(OR(NOT(ISNUMBER(E425)),NOT(ISNUMBER(F425)),NOT(ISNUMBER(G425))),"CHECK DATES / FRACTION",IF(OR(E425&lt;MAX('Settings'!$B$2,VLOOKUP(B425,'Employees'!$A$2:$H$101,3,FALSE)),F425&gt;'Settings'!$B$5,F425&lt;E425,NOT(OR(G425=1,AND(G425=0.5,E425=F425))),NOT(OR(J425="Pending",J425="Approved",J425="Denied",J425="Canceled"))),"CHECK DATES / FRACTION / STATUS",IF(AND(OR(J425="Approved",J425="Denied"),OR(K425="",NOT(ISNUMBER(L425)))),"ADD DECISION RECORD",IF(AND(OR(J425="Approved",J425="Pending"),COUNTIFS($B$2:$B$1001,B425,$E$2:$E$1001,"&lt;="&amp;F425,$F$2:$F$1001,"&gt;="&amp;E425,$J$2:$J$1001,"&lt;&gt;Denied",$J$2:$J$1001,"&lt;&gt;Canceled")&gt;1),"OVERLAPPING ACTIVE REQUESTS",IF(NETWORKDAYS(E425,F425,'Holidays'!$A$2:$A$51)=0,"NO WORKDAYS","OK"))))))))</f>
        <v/>
      </c>
    </row>
    <row r="426">
      <c r="A426" s="11" t="n"/>
      <c r="B426" s="11" t="n"/>
      <c r="C426" s="8">
        <f>IF($P426="","",IF($P426&lt;&gt;"OK",NA(),VLOOKUP(B426,'Employees'!$A$2:$I$101,2,FALSE)))</f>
        <v/>
      </c>
      <c r="D426" s="2" t="n"/>
      <c r="E426" s="4" t="n"/>
      <c r="F426" s="4" t="n"/>
      <c r="G426" s="12" t="n"/>
      <c r="H426" s="13">
        <f>IF($P426="","",IF($P426&lt;&gt;"OK",NA(),NETWORKDAYS(E426,F426,'Holidays'!$A$2:$A$51)*G426))</f>
        <v/>
      </c>
      <c r="I426" s="13">
        <f>IF($P426="","",IF($P426&lt;&gt;"OK",NA(),H426*'Settings'!$B$4*VLOOKUP(B426,'Employees'!$A$2:$I$101,5,FALSE)))</f>
        <v/>
      </c>
      <c r="J426" s="2" t="n"/>
      <c r="K426" s="2" t="n"/>
      <c r="L426" s="4" t="n"/>
      <c r="M426" s="2" t="n"/>
      <c r="N426" s="13">
        <f>IF($P426="","",IF($P426&lt;&gt;"OK",NA(),IF(J426="Approved",IF(E426&gt;'Settings'!$B$3,0,NETWORKDAYS(E426,MIN(F426,'Settings'!$B$3),'Holidays'!$A$2:$A$51)*G426*'Settings'!$B$4*VLOOKUP(B426,'Employees'!$A$2:$I$101,5,FALSE)),0)))</f>
        <v/>
      </c>
      <c r="O426" s="13">
        <f>IF($P426="","",IF($P426&lt;&gt;"OK",NA(),IF(J426="Approved",I426-N426,0)))</f>
        <v/>
      </c>
      <c r="P426" s="8">
        <f>IF(COUNTA(A426:B426,D426:G426,J426:M426)=0,"",IF('Settings'!$B$7&lt;&gt;"OK","CHECK SETTINGS",IF(OR(A426="",COUNTIFS($A$2:$A$1001,A426)&lt;&gt;1,COUNTIFS('Employees'!$A$2:$A$101,B426,'Employees'!$I$2:$I$101,"OK")&lt;&gt;1,COUNTIFS('Settings'!$H$11:$H$13,D426)&lt;&gt;1),"CHECK ID / TYPE",IF(OR(NOT(ISNUMBER(E426)),NOT(ISNUMBER(F426)),NOT(ISNUMBER(G426))),"CHECK DATES / FRACTION",IF(OR(E426&lt;MAX('Settings'!$B$2,VLOOKUP(B426,'Employees'!$A$2:$H$101,3,FALSE)),F426&gt;'Settings'!$B$5,F426&lt;E426,NOT(OR(G426=1,AND(G426=0.5,E426=F426))),NOT(OR(J426="Pending",J426="Approved",J426="Denied",J426="Canceled"))),"CHECK DATES / FRACTION / STATUS",IF(AND(OR(J426="Approved",J426="Denied"),OR(K426="",NOT(ISNUMBER(L426)))),"ADD DECISION RECORD",IF(AND(OR(J426="Approved",J426="Pending"),COUNTIFS($B$2:$B$1001,B426,$E$2:$E$1001,"&lt;="&amp;F426,$F$2:$F$1001,"&gt;="&amp;E426,$J$2:$J$1001,"&lt;&gt;Denied",$J$2:$J$1001,"&lt;&gt;Canceled")&gt;1),"OVERLAPPING ACTIVE REQUESTS",IF(NETWORKDAYS(E426,F426,'Holidays'!$A$2:$A$51)=0,"NO WORKDAYS","OK"))))))))</f>
        <v/>
      </c>
    </row>
    <row r="427">
      <c r="A427" s="11" t="n"/>
      <c r="B427" s="11" t="n"/>
      <c r="C427" s="8">
        <f>IF($P427="","",IF($P427&lt;&gt;"OK",NA(),VLOOKUP(B427,'Employees'!$A$2:$I$101,2,FALSE)))</f>
        <v/>
      </c>
      <c r="D427" s="2" t="n"/>
      <c r="E427" s="4" t="n"/>
      <c r="F427" s="4" t="n"/>
      <c r="G427" s="12" t="n"/>
      <c r="H427" s="13">
        <f>IF($P427="","",IF($P427&lt;&gt;"OK",NA(),NETWORKDAYS(E427,F427,'Holidays'!$A$2:$A$51)*G427))</f>
        <v/>
      </c>
      <c r="I427" s="13">
        <f>IF($P427="","",IF($P427&lt;&gt;"OK",NA(),H427*'Settings'!$B$4*VLOOKUP(B427,'Employees'!$A$2:$I$101,5,FALSE)))</f>
        <v/>
      </c>
      <c r="J427" s="2" t="n"/>
      <c r="K427" s="2" t="n"/>
      <c r="L427" s="4" t="n"/>
      <c r="M427" s="2" t="n"/>
      <c r="N427" s="13">
        <f>IF($P427="","",IF($P427&lt;&gt;"OK",NA(),IF(J427="Approved",IF(E427&gt;'Settings'!$B$3,0,NETWORKDAYS(E427,MIN(F427,'Settings'!$B$3),'Holidays'!$A$2:$A$51)*G427*'Settings'!$B$4*VLOOKUP(B427,'Employees'!$A$2:$I$101,5,FALSE)),0)))</f>
        <v/>
      </c>
      <c r="O427" s="13">
        <f>IF($P427="","",IF($P427&lt;&gt;"OK",NA(),IF(J427="Approved",I427-N427,0)))</f>
        <v/>
      </c>
      <c r="P427" s="8">
        <f>IF(COUNTA(A427:B427,D427:G427,J427:M427)=0,"",IF('Settings'!$B$7&lt;&gt;"OK","CHECK SETTINGS",IF(OR(A427="",COUNTIFS($A$2:$A$1001,A427)&lt;&gt;1,COUNTIFS('Employees'!$A$2:$A$101,B427,'Employees'!$I$2:$I$101,"OK")&lt;&gt;1,COUNTIFS('Settings'!$H$11:$H$13,D427)&lt;&gt;1),"CHECK ID / TYPE",IF(OR(NOT(ISNUMBER(E427)),NOT(ISNUMBER(F427)),NOT(ISNUMBER(G427))),"CHECK DATES / FRACTION",IF(OR(E427&lt;MAX('Settings'!$B$2,VLOOKUP(B427,'Employees'!$A$2:$H$101,3,FALSE)),F427&gt;'Settings'!$B$5,F427&lt;E427,NOT(OR(G427=1,AND(G427=0.5,E427=F427))),NOT(OR(J427="Pending",J427="Approved",J427="Denied",J427="Canceled"))),"CHECK DATES / FRACTION / STATUS",IF(AND(OR(J427="Approved",J427="Denied"),OR(K427="",NOT(ISNUMBER(L427)))),"ADD DECISION RECORD",IF(AND(OR(J427="Approved",J427="Pending"),COUNTIFS($B$2:$B$1001,B427,$E$2:$E$1001,"&lt;="&amp;F427,$F$2:$F$1001,"&gt;="&amp;E427,$J$2:$J$1001,"&lt;&gt;Denied",$J$2:$J$1001,"&lt;&gt;Canceled")&gt;1),"OVERLAPPING ACTIVE REQUESTS",IF(NETWORKDAYS(E427,F427,'Holidays'!$A$2:$A$51)=0,"NO WORKDAYS","OK"))))))))</f>
        <v/>
      </c>
    </row>
    <row r="428">
      <c r="A428" s="11" t="n"/>
      <c r="B428" s="11" t="n"/>
      <c r="C428" s="8">
        <f>IF($P428="","",IF($P428&lt;&gt;"OK",NA(),VLOOKUP(B428,'Employees'!$A$2:$I$101,2,FALSE)))</f>
        <v/>
      </c>
      <c r="D428" s="2" t="n"/>
      <c r="E428" s="4" t="n"/>
      <c r="F428" s="4" t="n"/>
      <c r="G428" s="12" t="n"/>
      <c r="H428" s="13">
        <f>IF($P428="","",IF($P428&lt;&gt;"OK",NA(),NETWORKDAYS(E428,F428,'Holidays'!$A$2:$A$51)*G428))</f>
        <v/>
      </c>
      <c r="I428" s="13">
        <f>IF($P428="","",IF($P428&lt;&gt;"OK",NA(),H428*'Settings'!$B$4*VLOOKUP(B428,'Employees'!$A$2:$I$101,5,FALSE)))</f>
        <v/>
      </c>
      <c r="J428" s="2" t="n"/>
      <c r="K428" s="2" t="n"/>
      <c r="L428" s="4" t="n"/>
      <c r="M428" s="2" t="n"/>
      <c r="N428" s="13">
        <f>IF($P428="","",IF($P428&lt;&gt;"OK",NA(),IF(J428="Approved",IF(E428&gt;'Settings'!$B$3,0,NETWORKDAYS(E428,MIN(F428,'Settings'!$B$3),'Holidays'!$A$2:$A$51)*G428*'Settings'!$B$4*VLOOKUP(B428,'Employees'!$A$2:$I$101,5,FALSE)),0)))</f>
        <v/>
      </c>
      <c r="O428" s="13">
        <f>IF($P428="","",IF($P428&lt;&gt;"OK",NA(),IF(J428="Approved",I428-N428,0)))</f>
        <v/>
      </c>
      <c r="P428" s="8">
        <f>IF(COUNTA(A428:B428,D428:G428,J428:M428)=0,"",IF('Settings'!$B$7&lt;&gt;"OK","CHECK SETTINGS",IF(OR(A428="",COUNTIFS($A$2:$A$1001,A428)&lt;&gt;1,COUNTIFS('Employees'!$A$2:$A$101,B428,'Employees'!$I$2:$I$101,"OK")&lt;&gt;1,COUNTIFS('Settings'!$H$11:$H$13,D428)&lt;&gt;1),"CHECK ID / TYPE",IF(OR(NOT(ISNUMBER(E428)),NOT(ISNUMBER(F428)),NOT(ISNUMBER(G428))),"CHECK DATES / FRACTION",IF(OR(E428&lt;MAX('Settings'!$B$2,VLOOKUP(B428,'Employees'!$A$2:$H$101,3,FALSE)),F428&gt;'Settings'!$B$5,F428&lt;E428,NOT(OR(G428=1,AND(G428=0.5,E428=F428))),NOT(OR(J428="Pending",J428="Approved",J428="Denied",J428="Canceled"))),"CHECK DATES / FRACTION / STATUS",IF(AND(OR(J428="Approved",J428="Denied"),OR(K428="",NOT(ISNUMBER(L428)))),"ADD DECISION RECORD",IF(AND(OR(J428="Approved",J428="Pending"),COUNTIFS($B$2:$B$1001,B428,$E$2:$E$1001,"&lt;="&amp;F428,$F$2:$F$1001,"&gt;="&amp;E428,$J$2:$J$1001,"&lt;&gt;Denied",$J$2:$J$1001,"&lt;&gt;Canceled")&gt;1),"OVERLAPPING ACTIVE REQUESTS",IF(NETWORKDAYS(E428,F428,'Holidays'!$A$2:$A$51)=0,"NO WORKDAYS","OK"))))))))</f>
        <v/>
      </c>
    </row>
    <row r="429">
      <c r="A429" s="11" t="n"/>
      <c r="B429" s="11" t="n"/>
      <c r="C429" s="8">
        <f>IF($P429="","",IF($P429&lt;&gt;"OK",NA(),VLOOKUP(B429,'Employees'!$A$2:$I$101,2,FALSE)))</f>
        <v/>
      </c>
      <c r="D429" s="2" t="n"/>
      <c r="E429" s="4" t="n"/>
      <c r="F429" s="4" t="n"/>
      <c r="G429" s="12" t="n"/>
      <c r="H429" s="13">
        <f>IF($P429="","",IF($P429&lt;&gt;"OK",NA(),NETWORKDAYS(E429,F429,'Holidays'!$A$2:$A$51)*G429))</f>
        <v/>
      </c>
      <c r="I429" s="13">
        <f>IF($P429="","",IF($P429&lt;&gt;"OK",NA(),H429*'Settings'!$B$4*VLOOKUP(B429,'Employees'!$A$2:$I$101,5,FALSE)))</f>
        <v/>
      </c>
      <c r="J429" s="2" t="n"/>
      <c r="K429" s="2" t="n"/>
      <c r="L429" s="4" t="n"/>
      <c r="M429" s="2" t="n"/>
      <c r="N429" s="13">
        <f>IF($P429="","",IF($P429&lt;&gt;"OK",NA(),IF(J429="Approved",IF(E429&gt;'Settings'!$B$3,0,NETWORKDAYS(E429,MIN(F429,'Settings'!$B$3),'Holidays'!$A$2:$A$51)*G429*'Settings'!$B$4*VLOOKUP(B429,'Employees'!$A$2:$I$101,5,FALSE)),0)))</f>
        <v/>
      </c>
      <c r="O429" s="13">
        <f>IF($P429="","",IF($P429&lt;&gt;"OK",NA(),IF(J429="Approved",I429-N429,0)))</f>
        <v/>
      </c>
      <c r="P429" s="8">
        <f>IF(COUNTA(A429:B429,D429:G429,J429:M429)=0,"",IF('Settings'!$B$7&lt;&gt;"OK","CHECK SETTINGS",IF(OR(A429="",COUNTIFS($A$2:$A$1001,A429)&lt;&gt;1,COUNTIFS('Employees'!$A$2:$A$101,B429,'Employees'!$I$2:$I$101,"OK")&lt;&gt;1,COUNTIFS('Settings'!$H$11:$H$13,D429)&lt;&gt;1),"CHECK ID / TYPE",IF(OR(NOT(ISNUMBER(E429)),NOT(ISNUMBER(F429)),NOT(ISNUMBER(G429))),"CHECK DATES / FRACTION",IF(OR(E429&lt;MAX('Settings'!$B$2,VLOOKUP(B429,'Employees'!$A$2:$H$101,3,FALSE)),F429&gt;'Settings'!$B$5,F429&lt;E429,NOT(OR(G429=1,AND(G429=0.5,E429=F429))),NOT(OR(J429="Pending",J429="Approved",J429="Denied",J429="Canceled"))),"CHECK DATES / FRACTION / STATUS",IF(AND(OR(J429="Approved",J429="Denied"),OR(K429="",NOT(ISNUMBER(L429)))),"ADD DECISION RECORD",IF(AND(OR(J429="Approved",J429="Pending"),COUNTIFS($B$2:$B$1001,B429,$E$2:$E$1001,"&lt;="&amp;F429,$F$2:$F$1001,"&gt;="&amp;E429,$J$2:$J$1001,"&lt;&gt;Denied",$J$2:$J$1001,"&lt;&gt;Canceled")&gt;1),"OVERLAPPING ACTIVE REQUESTS",IF(NETWORKDAYS(E429,F429,'Holidays'!$A$2:$A$51)=0,"NO WORKDAYS","OK"))))))))</f>
        <v/>
      </c>
    </row>
    <row r="430">
      <c r="A430" s="11" t="n"/>
      <c r="B430" s="11" t="n"/>
      <c r="C430" s="8">
        <f>IF($P430="","",IF($P430&lt;&gt;"OK",NA(),VLOOKUP(B430,'Employees'!$A$2:$I$101,2,FALSE)))</f>
        <v/>
      </c>
      <c r="D430" s="2" t="n"/>
      <c r="E430" s="4" t="n"/>
      <c r="F430" s="4" t="n"/>
      <c r="G430" s="12" t="n"/>
      <c r="H430" s="13">
        <f>IF($P430="","",IF($P430&lt;&gt;"OK",NA(),NETWORKDAYS(E430,F430,'Holidays'!$A$2:$A$51)*G430))</f>
        <v/>
      </c>
      <c r="I430" s="13">
        <f>IF($P430="","",IF($P430&lt;&gt;"OK",NA(),H430*'Settings'!$B$4*VLOOKUP(B430,'Employees'!$A$2:$I$101,5,FALSE)))</f>
        <v/>
      </c>
      <c r="J430" s="2" t="n"/>
      <c r="K430" s="2" t="n"/>
      <c r="L430" s="4" t="n"/>
      <c r="M430" s="2" t="n"/>
      <c r="N430" s="13">
        <f>IF($P430="","",IF($P430&lt;&gt;"OK",NA(),IF(J430="Approved",IF(E430&gt;'Settings'!$B$3,0,NETWORKDAYS(E430,MIN(F430,'Settings'!$B$3),'Holidays'!$A$2:$A$51)*G430*'Settings'!$B$4*VLOOKUP(B430,'Employees'!$A$2:$I$101,5,FALSE)),0)))</f>
        <v/>
      </c>
      <c r="O430" s="13">
        <f>IF($P430="","",IF($P430&lt;&gt;"OK",NA(),IF(J430="Approved",I430-N430,0)))</f>
        <v/>
      </c>
      <c r="P430" s="8">
        <f>IF(COUNTA(A430:B430,D430:G430,J430:M430)=0,"",IF('Settings'!$B$7&lt;&gt;"OK","CHECK SETTINGS",IF(OR(A430="",COUNTIFS($A$2:$A$1001,A430)&lt;&gt;1,COUNTIFS('Employees'!$A$2:$A$101,B430,'Employees'!$I$2:$I$101,"OK")&lt;&gt;1,COUNTIFS('Settings'!$H$11:$H$13,D430)&lt;&gt;1),"CHECK ID / TYPE",IF(OR(NOT(ISNUMBER(E430)),NOT(ISNUMBER(F430)),NOT(ISNUMBER(G430))),"CHECK DATES / FRACTION",IF(OR(E430&lt;MAX('Settings'!$B$2,VLOOKUP(B430,'Employees'!$A$2:$H$101,3,FALSE)),F430&gt;'Settings'!$B$5,F430&lt;E430,NOT(OR(G430=1,AND(G430=0.5,E430=F430))),NOT(OR(J430="Pending",J430="Approved",J430="Denied",J430="Canceled"))),"CHECK DATES / FRACTION / STATUS",IF(AND(OR(J430="Approved",J430="Denied"),OR(K430="",NOT(ISNUMBER(L430)))),"ADD DECISION RECORD",IF(AND(OR(J430="Approved",J430="Pending"),COUNTIFS($B$2:$B$1001,B430,$E$2:$E$1001,"&lt;="&amp;F430,$F$2:$F$1001,"&gt;="&amp;E430,$J$2:$J$1001,"&lt;&gt;Denied",$J$2:$J$1001,"&lt;&gt;Canceled")&gt;1),"OVERLAPPING ACTIVE REQUESTS",IF(NETWORKDAYS(E430,F430,'Holidays'!$A$2:$A$51)=0,"NO WORKDAYS","OK"))))))))</f>
        <v/>
      </c>
    </row>
    <row r="431">
      <c r="A431" s="11" t="n"/>
      <c r="B431" s="11" t="n"/>
      <c r="C431" s="8">
        <f>IF($P431="","",IF($P431&lt;&gt;"OK",NA(),VLOOKUP(B431,'Employees'!$A$2:$I$101,2,FALSE)))</f>
        <v/>
      </c>
      <c r="D431" s="2" t="n"/>
      <c r="E431" s="4" t="n"/>
      <c r="F431" s="4" t="n"/>
      <c r="G431" s="12" t="n"/>
      <c r="H431" s="13">
        <f>IF($P431="","",IF($P431&lt;&gt;"OK",NA(),NETWORKDAYS(E431,F431,'Holidays'!$A$2:$A$51)*G431))</f>
        <v/>
      </c>
      <c r="I431" s="13">
        <f>IF($P431="","",IF($P431&lt;&gt;"OK",NA(),H431*'Settings'!$B$4*VLOOKUP(B431,'Employees'!$A$2:$I$101,5,FALSE)))</f>
        <v/>
      </c>
      <c r="J431" s="2" t="n"/>
      <c r="K431" s="2" t="n"/>
      <c r="L431" s="4" t="n"/>
      <c r="M431" s="2" t="n"/>
      <c r="N431" s="13">
        <f>IF($P431="","",IF($P431&lt;&gt;"OK",NA(),IF(J431="Approved",IF(E431&gt;'Settings'!$B$3,0,NETWORKDAYS(E431,MIN(F431,'Settings'!$B$3),'Holidays'!$A$2:$A$51)*G431*'Settings'!$B$4*VLOOKUP(B431,'Employees'!$A$2:$I$101,5,FALSE)),0)))</f>
        <v/>
      </c>
      <c r="O431" s="13">
        <f>IF($P431="","",IF($P431&lt;&gt;"OK",NA(),IF(J431="Approved",I431-N431,0)))</f>
        <v/>
      </c>
      <c r="P431" s="8">
        <f>IF(COUNTA(A431:B431,D431:G431,J431:M431)=0,"",IF('Settings'!$B$7&lt;&gt;"OK","CHECK SETTINGS",IF(OR(A431="",COUNTIFS($A$2:$A$1001,A431)&lt;&gt;1,COUNTIFS('Employees'!$A$2:$A$101,B431,'Employees'!$I$2:$I$101,"OK")&lt;&gt;1,COUNTIFS('Settings'!$H$11:$H$13,D431)&lt;&gt;1),"CHECK ID / TYPE",IF(OR(NOT(ISNUMBER(E431)),NOT(ISNUMBER(F431)),NOT(ISNUMBER(G431))),"CHECK DATES / FRACTION",IF(OR(E431&lt;MAX('Settings'!$B$2,VLOOKUP(B431,'Employees'!$A$2:$H$101,3,FALSE)),F431&gt;'Settings'!$B$5,F431&lt;E431,NOT(OR(G431=1,AND(G431=0.5,E431=F431))),NOT(OR(J431="Pending",J431="Approved",J431="Denied",J431="Canceled"))),"CHECK DATES / FRACTION / STATUS",IF(AND(OR(J431="Approved",J431="Denied"),OR(K431="",NOT(ISNUMBER(L431)))),"ADD DECISION RECORD",IF(AND(OR(J431="Approved",J431="Pending"),COUNTIFS($B$2:$B$1001,B431,$E$2:$E$1001,"&lt;="&amp;F431,$F$2:$F$1001,"&gt;="&amp;E431,$J$2:$J$1001,"&lt;&gt;Denied",$J$2:$J$1001,"&lt;&gt;Canceled")&gt;1),"OVERLAPPING ACTIVE REQUESTS",IF(NETWORKDAYS(E431,F431,'Holidays'!$A$2:$A$51)=0,"NO WORKDAYS","OK"))))))))</f>
        <v/>
      </c>
    </row>
    <row r="432">
      <c r="A432" s="11" t="n"/>
      <c r="B432" s="11" t="n"/>
      <c r="C432" s="8">
        <f>IF($P432="","",IF($P432&lt;&gt;"OK",NA(),VLOOKUP(B432,'Employees'!$A$2:$I$101,2,FALSE)))</f>
        <v/>
      </c>
      <c r="D432" s="2" t="n"/>
      <c r="E432" s="4" t="n"/>
      <c r="F432" s="4" t="n"/>
      <c r="G432" s="12" t="n"/>
      <c r="H432" s="13">
        <f>IF($P432="","",IF($P432&lt;&gt;"OK",NA(),NETWORKDAYS(E432,F432,'Holidays'!$A$2:$A$51)*G432))</f>
        <v/>
      </c>
      <c r="I432" s="13">
        <f>IF($P432="","",IF($P432&lt;&gt;"OK",NA(),H432*'Settings'!$B$4*VLOOKUP(B432,'Employees'!$A$2:$I$101,5,FALSE)))</f>
        <v/>
      </c>
      <c r="J432" s="2" t="n"/>
      <c r="K432" s="2" t="n"/>
      <c r="L432" s="4" t="n"/>
      <c r="M432" s="2" t="n"/>
      <c r="N432" s="13">
        <f>IF($P432="","",IF($P432&lt;&gt;"OK",NA(),IF(J432="Approved",IF(E432&gt;'Settings'!$B$3,0,NETWORKDAYS(E432,MIN(F432,'Settings'!$B$3),'Holidays'!$A$2:$A$51)*G432*'Settings'!$B$4*VLOOKUP(B432,'Employees'!$A$2:$I$101,5,FALSE)),0)))</f>
        <v/>
      </c>
      <c r="O432" s="13">
        <f>IF($P432="","",IF($P432&lt;&gt;"OK",NA(),IF(J432="Approved",I432-N432,0)))</f>
        <v/>
      </c>
      <c r="P432" s="8">
        <f>IF(COUNTA(A432:B432,D432:G432,J432:M432)=0,"",IF('Settings'!$B$7&lt;&gt;"OK","CHECK SETTINGS",IF(OR(A432="",COUNTIFS($A$2:$A$1001,A432)&lt;&gt;1,COUNTIFS('Employees'!$A$2:$A$101,B432,'Employees'!$I$2:$I$101,"OK")&lt;&gt;1,COUNTIFS('Settings'!$H$11:$H$13,D432)&lt;&gt;1),"CHECK ID / TYPE",IF(OR(NOT(ISNUMBER(E432)),NOT(ISNUMBER(F432)),NOT(ISNUMBER(G432))),"CHECK DATES / FRACTION",IF(OR(E432&lt;MAX('Settings'!$B$2,VLOOKUP(B432,'Employees'!$A$2:$H$101,3,FALSE)),F432&gt;'Settings'!$B$5,F432&lt;E432,NOT(OR(G432=1,AND(G432=0.5,E432=F432))),NOT(OR(J432="Pending",J432="Approved",J432="Denied",J432="Canceled"))),"CHECK DATES / FRACTION / STATUS",IF(AND(OR(J432="Approved",J432="Denied"),OR(K432="",NOT(ISNUMBER(L432)))),"ADD DECISION RECORD",IF(AND(OR(J432="Approved",J432="Pending"),COUNTIFS($B$2:$B$1001,B432,$E$2:$E$1001,"&lt;="&amp;F432,$F$2:$F$1001,"&gt;="&amp;E432,$J$2:$J$1001,"&lt;&gt;Denied",$J$2:$J$1001,"&lt;&gt;Canceled")&gt;1),"OVERLAPPING ACTIVE REQUESTS",IF(NETWORKDAYS(E432,F432,'Holidays'!$A$2:$A$51)=0,"NO WORKDAYS","OK"))))))))</f>
        <v/>
      </c>
    </row>
    <row r="433">
      <c r="A433" s="11" t="n"/>
      <c r="B433" s="11" t="n"/>
      <c r="C433" s="8">
        <f>IF($P433="","",IF($P433&lt;&gt;"OK",NA(),VLOOKUP(B433,'Employees'!$A$2:$I$101,2,FALSE)))</f>
        <v/>
      </c>
      <c r="D433" s="2" t="n"/>
      <c r="E433" s="4" t="n"/>
      <c r="F433" s="4" t="n"/>
      <c r="G433" s="12" t="n"/>
      <c r="H433" s="13">
        <f>IF($P433="","",IF($P433&lt;&gt;"OK",NA(),NETWORKDAYS(E433,F433,'Holidays'!$A$2:$A$51)*G433))</f>
        <v/>
      </c>
      <c r="I433" s="13">
        <f>IF($P433="","",IF($P433&lt;&gt;"OK",NA(),H433*'Settings'!$B$4*VLOOKUP(B433,'Employees'!$A$2:$I$101,5,FALSE)))</f>
        <v/>
      </c>
      <c r="J433" s="2" t="n"/>
      <c r="K433" s="2" t="n"/>
      <c r="L433" s="4" t="n"/>
      <c r="M433" s="2" t="n"/>
      <c r="N433" s="13">
        <f>IF($P433="","",IF($P433&lt;&gt;"OK",NA(),IF(J433="Approved",IF(E433&gt;'Settings'!$B$3,0,NETWORKDAYS(E433,MIN(F433,'Settings'!$B$3),'Holidays'!$A$2:$A$51)*G433*'Settings'!$B$4*VLOOKUP(B433,'Employees'!$A$2:$I$101,5,FALSE)),0)))</f>
        <v/>
      </c>
      <c r="O433" s="13">
        <f>IF($P433="","",IF($P433&lt;&gt;"OK",NA(),IF(J433="Approved",I433-N433,0)))</f>
        <v/>
      </c>
      <c r="P433" s="8">
        <f>IF(COUNTA(A433:B433,D433:G433,J433:M433)=0,"",IF('Settings'!$B$7&lt;&gt;"OK","CHECK SETTINGS",IF(OR(A433="",COUNTIFS($A$2:$A$1001,A433)&lt;&gt;1,COUNTIFS('Employees'!$A$2:$A$101,B433,'Employees'!$I$2:$I$101,"OK")&lt;&gt;1,COUNTIFS('Settings'!$H$11:$H$13,D433)&lt;&gt;1),"CHECK ID / TYPE",IF(OR(NOT(ISNUMBER(E433)),NOT(ISNUMBER(F433)),NOT(ISNUMBER(G433))),"CHECK DATES / FRACTION",IF(OR(E433&lt;MAX('Settings'!$B$2,VLOOKUP(B433,'Employees'!$A$2:$H$101,3,FALSE)),F433&gt;'Settings'!$B$5,F433&lt;E433,NOT(OR(G433=1,AND(G433=0.5,E433=F433))),NOT(OR(J433="Pending",J433="Approved",J433="Denied",J433="Canceled"))),"CHECK DATES / FRACTION / STATUS",IF(AND(OR(J433="Approved",J433="Denied"),OR(K433="",NOT(ISNUMBER(L433)))),"ADD DECISION RECORD",IF(AND(OR(J433="Approved",J433="Pending"),COUNTIFS($B$2:$B$1001,B433,$E$2:$E$1001,"&lt;="&amp;F433,$F$2:$F$1001,"&gt;="&amp;E433,$J$2:$J$1001,"&lt;&gt;Denied",$J$2:$J$1001,"&lt;&gt;Canceled")&gt;1),"OVERLAPPING ACTIVE REQUESTS",IF(NETWORKDAYS(E433,F433,'Holidays'!$A$2:$A$51)=0,"NO WORKDAYS","OK"))))))))</f>
        <v/>
      </c>
    </row>
    <row r="434">
      <c r="A434" s="11" t="n"/>
      <c r="B434" s="11" t="n"/>
      <c r="C434" s="8">
        <f>IF($P434="","",IF($P434&lt;&gt;"OK",NA(),VLOOKUP(B434,'Employees'!$A$2:$I$101,2,FALSE)))</f>
        <v/>
      </c>
      <c r="D434" s="2" t="n"/>
      <c r="E434" s="4" t="n"/>
      <c r="F434" s="4" t="n"/>
      <c r="G434" s="12" t="n"/>
      <c r="H434" s="13">
        <f>IF($P434="","",IF($P434&lt;&gt;"OK",NA(),NETWORKDAYS(E434,F434,'Holidays'!$A$2:$A$51)*G434))</f>
        <v/>
      </c>
      <c r="I434" s="13">
        <f>IF($P434="","",IF($P434&lt;&gt;"OK",NA(),H434*'Settings'!$B$4*VLOOKUP(B434,'Employees'!$A$2:$I$101,5,FALSE)))</f>
        <v/>
      </c>
      <c r="J434" s="2" t="n"/>
      <c r="K434" s="2" t="n"/>
      <c r="L434" s="4" t="n"/>
      <c r="M434" s="2" t="n"/>
      <c r="N434" s="13">
        <f>IF($P434="","",IF($P434&lt;&gt;"OK",NA(),IF(J434="Approved",IF(E434&gt;'Settings'!$B$3,0,NETWORKDAYS(E434,MIN(F434,'Settings'!$B$3),'Holidays'!$A$2:$A$51)*G434*'Settings'!$B$4*VLOOKUP(B434,'Employees'!$A$2:$I$101,5,FALSE)),0)))</f>
        <v/>
      </c>
      <c r="O434" s="13">
        <f>IF($P434="","",IF($P434&lt;&gt;"OK",NA(),IF(J434="Approved",I434-N434,0)))</f>
        <v/>
      </c>
      <c r="P434" s="8">
        <f>IF(COUNTA(A434:B434,D434:G434,J434:M434)=0,"",IF('Settings'!$B$7&lt;&gt;"OK","CHECK SETTINGS",IF(OR(A434="",COUNTIFS($A$2:$A$1001,A434)&lt;&gt;1,COUNTIFS('Employees'!$A$2:$A$101,B434,'Employees'!$I$2:$I$101,"OK")&lt;&gt;1,COUNTIFS('Settings'!$H$11:$H$13,D434)&lt;&gt;1),"CHECK ID / TYPE",IF(OR(NOT(ISNUMBER(E434)),NOT(ISNUMBER(F434)),NOT(ISNUMBER(G434))),"CHECK DATES / FRACTION",IF(OR(E434&lt;MAX('Settings'!$B$2,VLOOKUP(B434,'Employees'!$A$2:$H$101,3,FALSE)),F434&gt;'Settings'!$B$5,F434&lt;E434,NOT(OR(G434=1,AND(G434=0.5,E434=F434))),NOT(OR(J434="Pending",J434="Approved",J434="Denied",J434="Canceled"))),"CHECK DATES / FRACTION / STATUS",IF(AND(OR(J434="Approved",J434="Denied"),OR(K434="",NOT(ISNUMBER(L434)))),"ADD DECISION RECORD",IF(AND(OR(J434="Approved",J434="Pending"),COUNTIFS($B$2:$B$1001,B434,$E$2:$E$1001,"&lt;="&amp;F434,$F$2:$F$1001,"&gt;="&amp;E434,$J$2:$J$1001,"&lt;&gt;Denied",$J$2:$J$1001,"&lt;&gt;Canceled")&gt;1),"OVERLAPPING ACTIVE REQUESTS",IF(NETWORKDAYS(E434,F434,'Holidays'!$A$2:$A$51)=0,"NO WORKDAYS","OK"))))))))</f>
        <v/>
      </c>
    </row>
    <row r="435">
      <c r="A435" s="11" t="n"/>
      <c r="B435" s="11" t="n"/>
      <c r="C435" s="8">
        <f>IF($P435="","",IF($P435&lt;&gt;"OK",NA(),VLOOKUP(B435,'Employees'!$A$2:$I$101,2,FALSE)))</f>
        <v/>
      </c>
      <c r="D435" s="2" t="n"/>
      <c r="E435" s="4" t="n"/>
      <c r="F435" s="4" t="n"/>
      <c r="G435" s="12" t="n"/>
      <c r="H435" s="13">
        <f>IF($P435="","",IF($P435&lt;&gt;"OK",NA(),NETWORKDAYS(E435,F435,'Holidays'!$A$2:$A$51)*G435))</f>
        <v/>
      </c>
      <c r="I435" s="13">
        <f>IF($P435="","",IF($P435&lt;&gt;"OK",NA(),H435*'Settings'!$B$4*VLOOKUP(B435,'Employees'!$A$2:$I$101,5,FALSE)))</f>
        <v/>
      </c>
      <c r="J435" s="2" t="n"/>
      <c r="K435" s="2" t="n"/>
      <c r="L435" s="4" t="n"/>
      <c r="M435" s="2" t="n"/>
      <c r="N435" s="13">
        <f>IF($P435="","",IF($P435&lt;&gt;"OK",NA(),IF(J435="Approved",IF(E435&gt;'Settings'!$B$3,0,NETWORKDAYS(E435,MIN(F435,'Settings'!$B$3),'Holidays'!$A$2:$A$51)*G435*'Settings'!$B$4*VLOOKUP(B435,'Employees'!$A$2:$I$101,5,FALSE)),0)))</f>
        <v/>
      </c>
      <c r="O435" s="13">
        <f>IF($P435="","",IF($P435&lt;&gt;"OK",NA(),IF(J435="Approved",I435-N435,0)))</f>
        <v/>
      </c>
      <c r="P435" s="8">
        <f>IF(COUNTA(A435:B435,D435:G435,J435:M435)=0,"",IF('Settings'!$B$7&lt;&gt;"OK","CHECK SETTINGS",IF(OR(A435="",COUNTIFS($A$2:$A$1001,A435)&lt;&gt;1,COUNTIFS('Employees'!$A$2:$A$101,B435,'Employees'!$I$2:$I$101,"OK")&lt;&gt;1,COUNTIFS('Settings'!$H$11:$H$13,D435)&lt;&gt;1),"CHECK ID / TYPE",IF(OR(NOT(ISNUMBER(E435)),NOT(ISNUMBER(F435)),NOT(ISNUMBER(G435))),"CHECK DATES / FRACTION",IF(OR(E435&lt;MAX('Settings'!$B$2,VLOOKUP(B435,'Employees'!$A$2:$H$101,3,FALSE)),F435&gt;'Settings'!$B$5,F435&lt;E435,NOT(OR(G435=1,AND(G435=0.5,E435=F435))),NOT(OR(J435="Pending",J435="Approved",J435="Denied",J435="Canceled"))),"CHECK DATES / FRACTION / STATUS",IF(AND(OR(J435="Approved",J435="Denied"),OR(K435="",NOT(ISNUMBER(L435)))),"ADD DECISION RECORD",IF(AND(OR(J435="Approved",J435="Pending"),COUNTIFS($B$2:$B$1001,B435,$E$2:$E$1001,"&lt;="&amp;F435,$F$2:$F$1001,"&gt;="&amp;E435,$J$2:$J$1001,"&lt;&gt;Denied",$J$2:$J$1001,"&lt;&gt;Canceled")&gt;1),"OVERLAPPING ACTIVE REQUESTS",IF(NETWORKDAYS(E435,F435,'Holidays'!$A$2:$A$51)=0,"NO WORKDAYS","OK"))))))))</f>
        <v/>
      </c>
    </row>
    <row r="436">
      <c r="A436" s="11" t="n"/>
      <c r="B436" s="11" t="n"/>
      <c r="C436" s="8">
        <f>IF($P436="","",IF($P436&lt;&gt;"OK",NA(),VLOOKUP(B436,'Employees'!$A$2:$I$101,2,FALSE)))</f>
        <v/>
      </c>
      <c r="D436" s="2" t="n"/>
      <c r="E436" s="4" t="n"/>
      <c r="F436" s="4" t="n"/>
      <c r="G436" s="12" t="n"/>
      <c r="H436" s="13">
        <f>IF($P436="","",IF($P436&lt;&gt;"OK",NA(),NETWORKDAYS(E436,F436,'Holidays'!$A$2:$A$51)*G436))</f>
        <v/>
      </c>
      <c r="I436" s="13">
        <f>IF($P436="","",IF($P436&lt;&gt;"OK",NA(),H436*'Settings'!$B$4*VLOOKUP(B436,'Employees'!$A$2:$I$101,5,FALSE)))</f>
        <v/>
      </c>
      <c r="J436" s="2" t="n"/>
      <c r="K436" s="2" t="n"/>
      <c r="L436" s="4" t="n"/>
      <c r="M436" s="2" t="n"/>
      <c r="N436" s="13">
        <f>IF($P436="","",IF($P436&lt;&gt;"OK",NA(),IF(J436="Approved",IF(E436&gt;'Settings'!$B$3,0,NETWORKDAYS(E436,MIN(F436,'Settings'!$B$3),'Holidays'!$A$2:$A$51)*G436*'Settings'!$B$4*VLOOKUP(B436,'Employees'!$A$2:$I$101,5,FALSE)),0)))</f>
        <v/>
      </c>
      <c r="O436" s="13">
        <f>IF($P436="","",IF($P436&lt;&gt;"OK",NA(),IF(J436="Approved",I436-N436,0)))</f>
        <v/>
      </c>
      <c r="P436" s="8">
        <f>IF(COUNTA(A436:B436,D436:G436,J436:M436)=0,"",IF('Settings'!$B$7&lt;&gt;"OK","CHECK SETTINGS",IF(OR(A436="",COUNTIFS($A$2:$A$1001,A436)&lt;&gt;1,COUNTIFS('Employees'!$A$2:$A$101,B436,'Employees'!$I$2:$I$101,"OK")&lt;&gt;1,COUNTIFS('Settings'!$H$11:$H$13,D436)&lt;&gt;1),"CHECK ID / TYPE",IF(OR(NOT(ISNUMBER(E436)),NOT(ISNUMBER(F436)),NOT(ISNUMBER(G436))),"CHECK DATES / FRACTION",IF(OR(E436&lt;MAX('Settings'!$B$2,VLOOKUP(B436,'Employees'!$A$2:$H$101,3,FALSE)),F436&gt;'Settings'!$B$5,F436&lt;E436,NOT(OR(G436=1,AND(G436=0.5,E436=F436))),NOT(OR(J436="Pending",J436="Approved",J436="Denied",J436="Canceled"))),"CHECK DATES / FRACTION / STATUS",IF(AND(OR(J436="Approved",J436="Denied"),OR(K436="",NOT(ISNUMBER(L436)))),"ADD DECISION RECORD",IF(AND(OR(J436="Approved",J436="Pending"),COUNTIFS($B$2:$B$1001,B436,$E$2:$E$1001,"&lt;="&amp;F436,$F$2:$F$1001,"&gt;="&amp;E436,$J$2:$J$1001,"&lt;&gt;Denied",$J$2:$J$1001,"&lt;&gt;Canceled")&gt;1),"OVERLAPPING ACTIVE REQUESTS",IF(NETWORKDAYS(E436,F436,'Holidays'!$A$2:$A$51)=0,"NO WORKDAYS","OK"))))))))</f>
        <v/>
      </c>
    </row>
    <row r="437">
      <c r="A437" s="11" t="n"/>
      <c r="B437" s="11" t="n"/>
      <c r="C437" s="8">
        <f>IF($P437="","",IF($P437&lt;&gt;"OK",NA(),VLOOKUP(B437,'Employees'!$A$2:$I$101,2,FALSE)))</f>
        <v/>
      </c>
      <c r="D437" s="2" t="n"/>
      <c r="E437" s="4" t="n"/>
      <c r="F437" s="4" t="n"/>
      <c r="G437" s="12" t="n"/>
      <c r="H437" s="13">
        <f>IF($P437="","",IF($P437&lt;&gt;"OK",NA(),NETWORKDAYS(E437,F437,'Holidays'!$A$2:$A$51)*G437))</f>
        <v/>
      </c>
      <c r="I437" s="13">
        <f>IF($P437="","",IF($P437&lt;&gt;"OK",NA(),H437*'Settings'!$B$4*VLOOKUP(B437,'Employees'!$A$2:$I$101,5,FALSE)))</f>
        <v/>
      </c>
      <c r="J437" s="2" t="n"/>
      <c r="K437" s="2" t="n"/>
      <c r="L437" s="4" t="n"/>
      <c r="M437" s="2" t="n"/>
      <c r="N437" s="13">
        <f>IF($P437="","",IF($P437&lt;&gt;"OK",NA(),IF(J437="Approved",IF(E437&gt;'Settings'!$B$3,0,NETWORKDAYS(E437,MIN(F437,'Settings'!$B$3),'Holidays'!$A$2:$A$51)*G437*'Settings'!$B$4*VLOOKUP(B437,'Employees'!$A$2:$I$101,5,FALSE)),0)))</f>
        <v/>
      </c>
      <c r="O437" s="13">
        <f>IF($P437="","",IF($P437&lt;&gt;"OK",NA(),IF(J437="Approved",I437-N437,0)))</f>
        <v/>
      </c>
      <c r="P437" s="8">
        <f>IF(COUNTA(A437:B437,D437:G437,J437:M437)=0,"",IF('Settings'!$B$7&lt;&gt;"OK","CHECK SETTINGS",IF(OR(A437="",COUNTIFS($A$2:$A$1001,A437)&lt;&gt;1,COUNTIFS('Employees'!$A$2:$A$101,B437,'Employees'!$I$2:$I$101,"OK")&lt;&gt;1,COUNTIFS('Settings'!$H$11:$H$13,D437)&lt;&gt;1),"CHECK ID / TYPE",IF(OR(NOT(ISNUMBER(E437)),NOT(ISNUMBER(F437)),NOT(ISNUMBER(G437))),"CHECK DATES / FRACTION",IF(OR(E437&lt;MAX('Settings'!$B$2,VLOOKUP(B437,'Employees'!$A$2:$H$101,3,FALSE)),F437&gt;'Settings'!$B$5,F437&lt;E437,NOT(OR(G437=1,AND(G437=0.5,E437=F437))),NOT(OR(J437="Pending",J437="Approved",J437="Denied",J437="Canceled"))),"CHECK DATES / FRACTION / STATUS",IF(AND(OR(J437="Approved",J437="Denied"),OR(K437="",NOT(ISNUMBER(L437)))),"ADD DECISION RECORD",IF(AND(OR(J437="Approved",J437="Pending"),COUNTIFS($B$2:$B$1001,B437,$E$2:$E$1001,"&lt;="&amp;F437,$F$2:$F$1001,"&gt;="&amp;E437,$J$2:$J$1001,"&lt;&gt;Denied",$J$2:$J$1001,"&lt;&gt;Canceled")&gt;1),"OVERLAPPING ACTIVE REQUESTS",IF(NETWORKDAYS(E437,F437,'Holidays'!$A$2:$A$51)=0,"NO WORKDAYS","OK"))))))))</f>
        <v/>
      </c>
    </row>
    <row r="438">
      <c r="A438" s="11" t="n"/>
      <c r="B438" s="11" t="n"/>
      <c r="C438" s="8">
        <f>IF($P438="","",IF($P438&lt;&gt;"OK",NA(),VLOOKUP(B438,'Employees'!$A$2:$I$101,2,FALSE)))</f>
        <v/>
      </c>
      <c r="D438" s="2" t="n"/>
      <c r="E438" s="4" t="n"/>
      <c r="F438" s="4" t="n"/>
      <c r="G438" s="12" t="n"/>
      <c r="H438" s="13">
        <f>IF($P438="","",IF($P438&lt;&gt;"OK",NA(),NETWORKDAYS(E438,F438,'Holidays'!$A$2:$A$51)*G438))</f>
        <v/>
      </c>
      <c r="I438" s="13">
        <f>IF($P438="","",IF($P438&lt;&gt;"OK",NA(),H438*'Settings'!$B$4*VLOOKUP(B438,'Employees'!$A$2:$I$101,5,FALSE)))</f>
        <v/>
      </c>
      <c r="J438" s="2" t="n"/>
      <c r="K438" s="2" t="n"/>
      <c r="L438" s="4" t="n"/>
      <c r="M438" s="2" t="n"/>
      <c r="N438" s="13">
        <f>IF($P438="","",IF($P438&lt;&gt;"OK",NA(),IF(J438="Approved",IF(E438&gt;'Settings'!$B$3,0,NETWORKDAYS(E438,MIN(F438,'Settings'!$B$3),'Holidays'!$A$2:$A$51)*G438*'Settings'!$B$4*VLOOKUP(B438,'Employees'!$A$2:$I$101,5,FALSE)),0)))</f>
        <v/>
      </c>
      <c r="O438" s="13">
        <f>IF($P438="","",IF($P438&lt;&gt;"OK",NA(),IF(J438="Approved",I438-N438,0)))</f>
        <v/>
      </c>
      <c r="P438" s="8">
        <f>IF(COUNTA(A438:B438,D438:G438,J438:M438)=0,"",IF('Settings'!$B$7&lt;&gt;"OK","CHECK SETTINGS",IF(OR(A438="",COUNTIFS($A$2:$A$1001,A438)&lt;&gt;1,COUNTIFS('Employees'!$A$2:$A$101,B438,'Employees'!$I$2:$I$101,"OK")&lt;&gt;1,COUNTIFS('Settings'!$H$11:$H$13,D438)&lt;&gt;1),"CHECK ID / TYPE",IF(OR(NOT(ISNUMBER(E438)),NOT(ISNUMBER(F438)),NOT(ISNUMBER(G438))),"CHECK DATES / FRACTION",IF(OR(E438&lt;MAX('Settings'!$B$2,VLOOKUP(B438,'Employees'!$A$2:$H$101,3,FALSE)),F438&gt;'Settings'!$B$5,F438&lt;E438,NOT(OR(G438=1,AND(G438=0.5,E438=F438))),NOT(OR(J438="Pending",J438="Approved",J438="Denied",J438="Canceled"))),"CHECK DATES / FRACTION / STATUS",IF(AND(OR(J438="Approved",J438="Denied"),OR(K438="",NOT(ISNUMBER(L438)))),"ADD DECISION RECORD",IF(AND(OR(J438="Approved",J438="Pending"),COUNTIFS($B$2:$B$1001,B438,$E$2:$E$1001,"&lt;="&amp;F438,$F$2:$F$1001,"&gt;="&amp;E438,$J$2:$J$1001,"&lt;&gt;Denied",$J$2:$J$1001,"&lt;&gt;Canceled")&gt;1),"OVERLAPPING ACTIVE REQUESTS",IF(NETWORKDAYS(E438,F438,'Holidays'!$A$2:$A$51)=0,"NO WORKDAYS","OK"))))))))</f>
        <v/>
      </c>
    </row>
    <row r="439">
      <c r="A439" s="11" t="n"/>
      <c r="B439" s="11" t="n"/>
      <c r="C439" s="8">
        <f>IF($P439="","",IF($P439&lt;&gt;"OK",NA(),VLOOKUP(B439,'Employees'!$A$2:$I$101,2,FALSE)))</f>
        <v/>
      </c>
      <c r="D439" s="2" t="n"/>
      <c r="E439" s="4" t="n"/>
      <c r="F439" s="4" t="n"/>
      <c r="G439" s="12" t="n"/>
      <c r="H439" s="13">
        <f>IF($P439="","",IF($P439&lt;&gt;"OK",NA(),NETWORKDAYS(E439,F439,'Holidays'!$A$2:$A$51)*G439))</f>
        <v/>
      </c>
      <c r="I439" s="13">
        <f>IF($P439="","",IF($P439&lt;&gt;"OK",NA(),H439*'Settings'!$B$4*VLOOKUP(B439,'Employees'!$A$2:$I$101,5,FALSE)))</f>
        <v/>
      </c>
      <c r="J439" s="2" t="n"/>
      <c r="K439" s="2" t="n"/>
      <c r="L439" s="4" t="n"/>
      <c r="M439" s="2" t="n"/>
      <c r="N439" s="13">
        <f>IF($P439="","",IF($P439&lt;&gt;"OK",NA(),IF(J439="Approved",IF(E439&gt;'Settings'!$B$3,0,NETWORKDAYS(E439,MIN(F439,'Settings'!$B$3),'Holidays'!$A$2:$A$51)*G439*'Settings'!$B$4*VLOOKUP(B439,'Employees'!$A$2:$I$101,5,FALSE)),0)))</f>
        <v/>
      </c>
      <c r="O439" s="13">
        <f>IF($P439="","",IF($P439&lt;&gt;"OK",NA(),IF(J439="Approved",I439-N439,0)))</f>
        <v/>
      </c>
      <c r="P439" s="8">
        <f>IF(COUNTA(A439:B439,D439:G439,J439:M439)=0,"",IF('Settings'!$B$7&lt;&gt;"OK","CHECK SETTINGS",IF(OR(A439="",COUNTIFS($A$2:$A$1001,A439)&lt;&gt;1,COUNTIFS('Employees'!$A$2:$A$101,B439,'Employees'!$I$2:$I$101,"OK")&lt;&gt;1,COUNTIFS('Settings'!$H$11:$H$13,D439)&lt;&gt;1),"CHECK ID / TYPE",IF(OR(NOT(ISNUMBER(E439)),NOT(ISNUMBER(F439)),NOT(ISNUMBER(G439))),"CHECK DATES / FRACTION",IF(OR(E439&lt;MAX('Settings'!$B$2,VLOOKUP(B439,'Employees'!$A$2:$H$101,3,FALSE)),F439&gt;'Settings'!$B$5,F439&lt;E439,NOT(OR(G439=1,AND(G439=0.5,E439=F439))),NOT(OR(J439="Pending",J439="Approved",J439="Denied",J439="Canceled"))),"CHECK DATES / FRACTION / STATUS",IF(AND(OR(J439="Approved",J439="Denied"),OR(K439="",NOT(ISNUMBER(L439)))),"ADD DECISION RECORD",IF(AND(OR(J439="Approved",J439="Pending"),COUNTIFS($B$2:$B$1001,B439,$E$2:$E$1001,"&lt;="&amp;F439,$F$2:$F$1001,"&gt;="&amp;E439,$J$2:$J$1001,"&lt;&gt;Denied",$J$2:$J$1001,"&lt;&gt;Canceled")&gt;1),"OVERLAPPING ACTIVE REQUESTS",IF(NETWORKDAYS(E439,F439,'Holidays'!$A$2:$A$51)=0,"NO WORKDAYS","OK"))))))))</f>
        <v/>
      </c>
    </row>
    <row r="440">
      <c r="A440" s="11" t="n"/>
      <c r="B440" s="11" t="n"/>
      <c r="C440" s="8">
        <f>IF($P440="","",IF($P440&lt;&gt;"OK",NA(),VLOOKUP(B440,'Employees'!$A$2:$I$101,2,FALSE)))</f>
        <v/>
      </c>
      <c r="D440" s="2" t="n"/>
      <c r="E440" s="4" t="n"/>
      <c r="F440" s="4" t="n"/>
      <c r="G440" s="12" t="n"/>
      <c r="H440" s="13">
        <f>IF($P440="","",IF($P440&lt;&gt;"OK",NA(),NETWORKDAYS(E440,F440,'Holidays'!$A$2:$A$51)*G440))</f>
        <v/>
      </c>
      <c r="I440" s="13">
        <f>IF($P440="","",IF($P440&lt;&gt;"OK",NA(),H440*'Settings'!$B$4*VLOOKUP(B440,'Employees'!$A$2:$I$101,5,FALSE)))</f>
        <v/>
      </c>
      <c r="J440" s="2" t="n"/>
      <c r="K440" s="2" t="n"/>
      <c r="L440" s="4" t="n"/>
      <c r="M440" s="2" t="n"/>
      <c r="N440" s="13">
        <f>IF($P440="","",IF($P440&lt;&gt;"OK",NA(),IF(J440="Approved",IF(E440&gt;'Settings'!$B$3,0,NETWORKDAYS(E440,MIN(F440,'Settings'!$B$3),'Holidays'!$A$2:$A$51)*G440*'Settings'!$B$4*VLOOKUP(B440,'Employees'!$A$2:$I$101,5,FALSE)),0)))</f>
        <v/>
      </c>
      <c r="O440" s="13">
        <f>IF($P440="","",IF($P440&lt;&gt;"OK",NA(),IF(J440="Approved",I440-N440,0)))</f>
        <v/>
      </c>
      <c r="P440" s="8">
        <f>IF(COUNTA(A440:B440,D440:G440,J440:M440)=0,"",IF('Settings'!$B$7&lt;&gt;"OK","CHECK SETTINGS",IF(OR(A440="",COUNTIFS($A$2:$A$1001,A440)&lt;&gt;1,COUNTIFS('Employees'!$A$2:$A$101,B440,'Employees'!$I$2:$I$101,"OK")&lt;&gt;1,COUNTIFS('Settings'!$H$11:$H$13,D440)&lt;&gt;1),"CHECK ID / TYPE",IF(OR(NOT(ISNUMBER(E440)),NOT(ISNUMBER(F440)),NOT(ISNUMBER(G440))),"CHECK DATES / FRACTION",IF(OR(E440&lt;MAX('Settings'!$B$2,VLOOKUP(B440,'Employees'!$A$2:$H$101,3,FALSE)),F440&gt;'Settings'!$B$5,F440&lt;E440,NOT(OR(G440=1,AND(G440=0.5,E440=F440))),NOT(OR(J440="Pending",J440="Approved",J440="Denied",J440="Canceled"))),"CHECK DATES / FRACTION / STATUS",IF(AND(OR(J440="Approved",J440="Denied"),OR(K440="",NOT(ISNUMBER(L440)))),"ADD DECISION RECORD",IF(AND(OR(J440="Approved",J440="Pending"),COUNTIFS($B$2:$B$1001,B440,$E$2:$E$1001,"&lt;="&amp;F440,$F$2:$F$1001,"&gt;="&amp;E440,$J$2:$J$1001,"&lt;&gt;Denied",$J$2:$J$1001,"&lt;&gt;Canceled")&gt;1),"OVERLAPPING ACTIVE REQUESTS",IF(NETWORKDAYS(E440,F440,'Holidays'!$A$2:$A$51)=0,"NO WORKDAYS","OK"))))))))</f>
        <v/>
      </c>
    </row>
    <row r="441">
      <c r="A441" s="11" t="n"/>
      <c r="B441" s="11" t="n"/>
      <c r="C441" s="8">
        <f>IF($P441="","",IF($P441&lt;&gt;"OK",NA(),VLOOKUP(B441,'Employees'!$A$2:$I$101,2,FALSE)))</f>
        <v/>
      </c>
      <c r="D441" s="2" t="n"/>
      <c r="E441" s="4" t="n"/>
      <c r="F441" s="4" t="n"/>
      <c r="G441" s="12" t="n"/>
      <c r="H441" s="13">
        <f>IF($P441="","",IF($P441&lt;&gt;"OK",NA(),NETWORKDAYS(E441,F441,'Holidays'!$A$2:$A$51)*G441))</f>
        <v/>
      </c>
      <c r="I441" s="13">
        <f>IF($P441="","",IF($P441&lt;&gt;"OK",NA(),H441*'Settings'!$B$4*VLOOKUP(B441,'Employees'!$A$2:$I$101,5,FALSE)))</f>
        <v/>
      </c>
      <c r="J441" s="2" t="n"/>
      <c r="K441" s="2" t="n"/>
      <c r="L441" s="4" t="n"/>
      <c r="M441" s="2" t="n"/>
      <c r="N441" s="13">
        <f>IF($P441="","",IF($P441&lt;&gt;"OK",NA(),IF(J441="Approved",IF(E441&gt;'Settings'!$B$3,0,NETWORKDAYS(E441,MIN(F441,'Settings'!$B$3),'Holidays'!$A$2:$A$51)*G441*'Settings'!$B$4*VLOOKUP(B441,'Employees'!$A$2:$I$101,5,FALSE)),0)))</f>
        <v/>
      </c>
      <c r="O441" s="13">
        <f>IF($P441="","",IF($P441&lt;&gt;"OK",NA(),IF(J441="Approved",I441-N441,0)))</f>
        <v/>
      </c>
      <c r="P441" s="8">
        <f>IF(COUNTA(A441:B441,D441:G441,J441:M441)=0,"",IF('Settings'!$B$7&lt;&gt;"OK","CHECK SETTINGS",IF(OR(A441="",COUNTIFS($A$2:$A$1001,A441)&lt;&gt;1,COUNTIFS('Employees'!$A$2:$A$101,B441,'Employees'!$I$2:$I$101,"OK")&lt;&gt;1,COUNTIFS('Settings'!$H$11:$H$13,D441)&lt;&gt;1),"CHECK ID / TYPE",IF(OR(NOT(ISNUMBER(E441)),NOT(ISNUMBER(F441)),NOT(ISNUMBER(G441))),"CHECK DATES / FRACTION",IF(OR(E441&lt;MAX('Settings'!$B$2,VLOOKUP(B441,'Employees'!$A$2:$H$101,3,FALSE)),F441&gt;'Settings'!$B$5,F441&lt;E441,NOT(OR(G441=1,AND(G441=0.5,E441=F441))),NOT(OR(J441="Pending",J441="Approved",J441="Denied",J441="Canceled"))),"CHECK DATES / FRACTION / STATUS",IF(AND(OR(J441="Approved",J441="Denied"),OR(K441="",NOT(ISNUMBER(L441)))),"ADD DECISION RECORD",IF(AND(OR(J441="Approved",J441="Pending"),COUNTIFS($B$2:$B$1001,B441,$E$2:$E$1001,"&lt;="&amp;F441,$F$2:$F$1001,"&gt;="&amp;E441,$J$2:$J$1001,"&lt;&gt;Denied",$J$2:$J$1001,"&lt;&gt;Canceled")&gt;1),"OVERLAPPING ACTIVE REQUESTS",IF(NETWORKDAYS(E441,F441,'Holidays'!$A$2:$A$51)=0,"NO WORKDAYS","OK"))))))))</f>
        <v/>
      </c>
    </row>
    <row r="442">
      <c r="A442" s="11" t="n"/>
      <c r="B442" s="11" t="n"/>
      <c r="C442" s="8">
        <f>IF($P442="","",IF($P442&lt;&gt;"OK",NA(),VLOOKUP(B442,'Employees'!$A$2:$I$101,2,FALSE)))</f>
        <v/>
      </c>
      <c r="D442" s="2" t="n"/>
      <c r="E442" s="4" t="n"/>
      <c r="F442" s="4" t="n"/>
      <c r="G442" s="12" t="n"/>
      <c r="H442" s="13">
        <f>IF($P442="","",IF($P442&lt;&gt;"OK",NA(),NETWORKDAYS(E442,F442,'Holidays'!$A$2:$A$51)*G442))</f>
        <v/>
      </c>
      <c r="I442" s="13">
        <f>IF($P442="","",IF($P442&lt;&gt;"OK",NA(),H442*'Settings'!$B$4*VLOOKUP(B442,'Employees'!$A$2:$I$101,5,FALSE)))</f>
        <v/>
      </c>
      <c r="J442" s="2" t="n"/>
      <c r="K442" s="2" t="n"/>
      <c r="L442" s="4" t="n"/>
      <c r="M442" s="2" t="n"/>
      <c r="N442" s="13">
        <f>IF($P442="","",IF($P442&lt;&gt;"OK",NA(),IF(J442="Approved",IF(E442&gt;'Settings'!$B$3,0,NETWORKDAYS(E442,MIN(F442,'Settings'!$B$3),'Holidays'!$A$2:$A$51)*G442*'Settings'!$B$4*VLOOKUP(B442,'Employees'!$A$2:$I$101,5,FALSE)),0)))</f>
        <v/>
      </c>
      <c r="O442" s="13">
        <f>IF($P442="","",IF($P442&lt;&gt;"OK",NA(),IF(J442="Approved",I442-N442,0)))</f>
        <v/>
      </c>
      <c r="P442" s="8">
        <f>IF(COUNTA(A442:B442,D442:G442,J442:M442)=0,"",IF('Settings'!$B$7&lt;&gt;"OK","CHECK SETTINGS",IF(OR(A442="",COUNTIFS($A$2:$A$1001,A442)&lt;&gt;1,COUNTIFS('Employees'!$A$2:$A$101,B442,'Employees'!$I$2:$I$101,"OK")&lt;&gt;1,COUNTIFS('Settings'!$H$11:$H$13,D442)&lt;&gt;1),"CHECK ID / TYPE",IF(OR(NOT(ISNUMBER(E442)),NOT(ISNUMBER(F442)),NOT(ISNUMBER(G442))),"CHECK DATES / FRACTION",IF(OR(E442&lt;MAX('Settings'!$B$2,VLOOKUP(B442,'Employees'!$A$2:$H$101,3,FALSE)),F442&gt;'Settings'!$B$5,F442&lt;E442,NOT(OR(G442=1,AND(G442=0.5,E442=F442))),NOT(OR(J442="Pending",J442="Approved",J442="Denied",J442="Canceled"))),"CHECK DATES / FRACTION / STATUS",IF(AND(OR(J442="Approved",J442="Denied"),OR(K442="",NOT(ISNUMBER(L442)))),"ADD DECISION RECORD",IF(AND(OR(J442="Approved",J442="Pending"),COUNTIFS($B$2:$B$1001,B442,$E$2:$E$1001,"&lt;="&amp;F442,$F$2:$F$1001,"&gt;="&amp;E442,$J$2:$J$1001,"&lt;&gt;Denied",$J$2:$J$1001,"&lt;&gt;Canceled")&gt;1),"OVERLAPPING ACTIVE REQUESTS",IF(NETWORKDAYS(E442,F442,'Holidays'!$A$2:$A$51)=0,"NO WORKDAYS","OK"))))))))</f>
        <v/>
      </c>
    </row>
    <row r="443">
      <c r="A443" s="11" t="n"/>
      <c r="B443" s="11" t="n"/>
      <c r="C443" s="8">
        <f>IF($P443="","",IF($P443&lt;&gt;"OK",NA(),VLOOKUP(B443,'Employees'!$A$2:$I$101,2,FALSE)))</f>
        <v/>
      </c>
      <c r="D443" s="2" t="n"/>
      <c r="E443" s="4" t="n"/>
      <c r="F443" s="4" t="n"/>
      <c r="G443" s="12" t="n"/>
      <c r="H443" s="13">
        <f>IF($P443="","",IF($P443&lt;&gt;"OK",NA(),NETWORKDAYS(E443,F443,'Holidays'!$A$2:$A$51)*G443))</f>
        <v/>
      </c>
      <c r="I443" s="13">
        <f>IF($P443="","",IF($P443&lt;&gt;"OK",NA(),H443*'Settings'!$B$4*VLOOKUP(B443,'Employees'!$A$2:$I$101,5,FALSE)))</f>
        <v/>
      </c>
      <c r="J443" s="2" t="n"/>
      <c r="K443" s="2" t="n"/>
      <c r="L443" s="4" t="n"/>
      <c r="M443" s="2" t="n"/>
      <c r="N443" s="13">
        <f>IF($P443="","",IF($P443&lt;&gt;"OK",NA(),IF(J443="Approved",IF(E443&gt;'Settings'!$B$3,0,NETWORKDAYS(E443,MIN(F443,'Settings'!$B$3),'Holidays'!$A$2:$A$51)*G443*'Settings'!$B$4*VLOOKUP(B443,'Employees'!$A$2:$I$101,5,FALSE)),0)))</f>
        <v/>
      </c>
      <c r="O443" s="13">
        <f>IF($P443="","",IF($P443&lt;&gt;"OK",NA(),IF(J443="Approved",I443-N443,0)))</f>
        <v/>
      </c>
      <c r="P443" s="8">
        <f>IF(COUNTA(A443:B443,D443:G443,J443:M443)=0,"",IF('Settings'!$B$7&lt;&gt;"OK","CHECK SETTINGS",IF(OR(A443="",COUNTIFS($A$2:$A$1001,A443)&lt;&gt;1,COUNTIFS('Employees'!$A$2:$A$101,B443,'Employees'!$I$2:$I$101,"OK")&lt;&gt;1,COUNTIFS('Settings'!$H$11:$H$13,D443)&lt;&gt;1),"CHECK ID / TYPE",IF(OR(NOT(ISNUMBER(E443)),NOT(ISNUMBER(F443)),NOT(ISNUMBER(G443))),"CHECK DATES / FRACTION",IF(OR(E443&lt;MAX('Settings'!$B$2,VLOOKUP(B443,'Employees'!$A$2:$H$101,3,FALSE)),F443&gt;'Settings'!$B$5,F443&lt;E443,NOT(OR(G443=1,AND(G443=0.5,E443=F443))),NOT(OR(J443="Pending",J443="Approved",J443="Denied",J443="Canceled"))),"CHECK DATES / FRACTION / STATUS",IF(AND(OR(J443="Approved",J443="Denied"),OR(K443="",NOT(ISNUMBER(L443)))),"ADD DECISION RECORD",IF(AND(OR(J443="Approved",J443="Pending"),COUNTIFS($B$2:$B$1001,B443,$E$2:$E$1001,"&lt;="&amp;F443,$F$2:$F$1001,"&gt;="&amp;E443,$J$2:$J$1001,"&lt;&gt;Denied",$J$2:$J$1001,"&lt;&gt;Canceled")&gt;1),"OVERLAPPING ACTIVE REQUESTS",IF(NETWORKDAYS(E443,F443,'Holidays'!$A$2:$A$51)=0,"NO WORKDAYS","OK"))))))))</f>
        <v/>
      </c>
    </row>
    <row r="444">
      <c r="A444" s="11" t="n"/>
      <c r="B444" s="11" t="n"/>
      <c r="C444" s="8">
        <f>IF($P444="","",IF($P444&lt;&gt;"OK",NA(),VLOOKUP(B444,'Employees'!$A$2:$I$101,2,FALSE)))</f>
        <v/>
      </c>
      <c r="D444" s="2" t="n"/>
      <c r="E444" s="4" t="n"/>
      <c r="F444" s="4" t="n"/>
      <c r="G444" s="12" t="n"/>
      <c r="H444" s="13">
        <f>IF($P444="","",IF($P444&lt;&gt;"OK",NA(),NETWORKDAYS(E444,F444,'Holidays'!$A$2:$A$51)*G444))</f>
        <v/>
      </c>
      <c r="I444" s="13">
        <f>IF($P444="","",IF($P444&lt;&gt;"OK",NA(),H444*'Settings'!$B$4*VLOOKUP(B444,'Employees'!$A$2:$I$101,5,FALSE)))</f>
        <v/>
      </c>
      <c r="J444" s="2" t="n"/>
      <c r="K444" s="2" t="n"/>
      <c r="L444" s="4" t="n"/>
      <c r="M444" s="2" t="n"/>
      <c r="N444" s="13">
        <f>IF($P444="","",IF($P444&lt;&gt;"OK",NA(),IF(J444="Approved",IF(E444&gt;'Settings'!$B$3,0,NETWORKDAYS(E444,MIN(F444,'Settings'!$B$3),'Holidays'!$A$2:$A$51)*G444*'Settings'!$B$4*VLOOKUP(B444,'Employees'!$A$2:$I$101,5,FALSE)),0)))</f>
        <v/>
      </c>
      <c r="O444" s="13">
        <f>IF($P444="","",IF($P444&lt;&gt;"OK",NA(),IF(J444="Approved",I444-N444,0)))</f>
        <v/>
      </c>
      <c r="P444" s="8">
        <f>IF(COUNTA(A444:B444,D444:G444,J444:M444)=0,"",IF('Settings'!$B$7&lt;&gt;"OK","CHECK SETTINGS",IF(OR(A444="",COUNTIFS($A$2:$A$1001,A444)&lt;&gt;1,COUNTIFS('Employees'!$A$2:$A$101,B444,'Employees'!$I$2:$I$101,"OK")&lt;&gt;1,COUNTIFS('Settings'!$H$11:$H$13,D444)&lt;&gt;1),"CHECK ID / TYPE",IF(OR(NOT(ISNUMBER(E444)),NOT(ISNUMBER(F444)),NOT(ISNUMBER(G444))),"CHECK DATES / FRACTION",IF(OR(E444&lt;MAX('Settings'!$B$2,VLOOKUP(B444,'Employees'!$A$2:$H$101,3,FALSE)),F444&gt;'Settings'!$B$5,F444&lt;E444,NOT(OR(G444=1,AND(G444=0.5,E444=F444))),NOT(OR(J444="Pending",J444="Approved",J444="Denied",J444="Canceled"))),"CHECK DATES / FRACTION / STATUS",IF(AND(OR(J444="Approved",J444="Denied"),OR(K444="",NOT(ISNUMBER(L444)))),"ADD DECISION RECORD",IF(AND(OR(J444="Approved",J444="Pending"),COUNTIFS($B$2:$B$1001,B444,$E$2:$E$1001,"&lt;="&amp;F444,$F$2:$F$1001,"&gt;="&amp;E444,$J$2:$J$1001,"&lt;&gt;Denied",$J$2:$J$1001,"&lt;&gt;Canceled")&gt;1),"OVERLAPPING ACTIVE REQUESTS",IF(NETWORKDAYS(E444,F444,'Holidays'!$A$2:$A$51)=0,"NO WORKDAYS","OK"))))))))</f>
        <v/>
      </c>
    </row>
    <row r="445">
      <c r="A445" s="11" t="n"/>
      <c r="B445" s="11" t="n"/>
      <c r="C445" s="8">
        <f>IF($P445="","",IF($P445&lt;&gt;"OK",NA(),VLOOKUP(B445,'Employees'!$A$2:$I$101,2,FALSE)))</f>
        <v/>
      </c>
      <c r="D445" s="2" t="n"/>
      <c r="E445" s="4" t="n"/>
      <c r="F445" s="4" t="n"/>
      <c r="G445" s="12" t="n"/>
      <c r="H445" s="13">
        <f>IF($P445="","",IF($P445&lt;&gt;"OK",NA(),NETWORKDAYS(E445,F445,'Holidays'!$A$2:$A$51)*G445))</f>
        <v/>
      </c>
      <c r="I445" s="13">
        <f>IF($P445="","",IF($P445&lt;&gt;"OK",NA(),H445*'Settings'!$B$4*VLOOKUP(B445,'Employees'!$A$2:$I$101,5,FALSE)))</f>
        <v/>
      </c>
      <c r="J445" s="2" t="n"/>
      <c r="K445" s="2" t="n"/>
      <c r="L445" s="4" t="n"/>
      <c r="M445" s="2" t="n"/>
      <c r="N445" s="13">
        <f>IF($P445="","",IF($P445&lt;&gt;"OK",NA(),IF(J445="Approved",IF(E445&gt;'Settings'!$B$3,0,NETWORKDAYS(E445,MIN(F445,'Settings'!$B$3),'Holidays'!$A$2:$A$51)*G445*'Settings'!$B$4*VLOOKUP(B445,'Employees'!$A$2:$I$101,5,FALSE)),0)))</f>
        <v/>
      </c>
      <c r="O445" s="13">
        <f>IF($P445="","",IF($P445&lt;&gt;"OK",NA(),IF(J445="Approved",I445-N445,0)))</f>
        <v/>
      </c>
      <c r="P445" s="8">
        <f>IF(COUNTA(A445:B445,D445:G445,J445:M445)=0,"",IF('Settings'!$B$7&lt;&gt;"OK","CHECK SETTINGS",IF(OR(A445="",COUNTIFS($A$2:$A$1001,A445)&lt;&gt;1,COUNTIFS('Employees'!$A$2:$A$101,B445,'Employees'!$I$2:$I$101,"OK")&lt;&gt;1,COUNTIFS('Settings'!$H$11:$H$13,D445)&lt;&gt;1),"CHECK ID / TYPE",IF(OR(NOT(ISNUMBER(E445)),NOT(ISNUMBER(F445)),NOT(ISNUMBER(G445))),"CHECK DATES / FRACTION",IF(OR(E445&lt;MAX('Settings'!$B$2,VLOOKUP(B445,'Employees'!$A$2:$H$101,3,FALSE)),F445&gt;'Settings'!$B$5,F445&lt;E445,NOT(OR(G445=1,AND(G445=0.5,E445=F445))),NOT(OR(J445="Pending",J445="Approved",J445="Denied",J445="Canceled"))),"CHECK DATES / FRACTION / STATUS",IF(AND(OR(J445="Approved",J445="Denied"),OR(K445="",NOT(ISNUMBER(L445)))),"ADD DECISION RECORD",IF(AND(OR(J445="Approved",J445="Pending"),COUNTIFS($B$2:$B$1001,B445,$E$2:$E$1001,"&lt;="&amp;F445,$F$2:$F$1001,"&gt;="&amp;E445,$J$2:$J$1001,"&lt;&gt;Denied",$J$2:$J$1001,"&lt;&gt;Canceled")&gt;1),"OVERLAPPING ACTIVE REQUESTS",IF(NETWORKDAYS(E445,F445,'Holidays'!$A$2:$A$51)=0,"NO WORKDAYS","OK"))))))))</f>
        <v/>
      </c>
    </row>
    <row r="446">
      <c r="A446" s="11" t="n"/>
      <c r="B446" s="11" t="n"/>
      <c r="C446" s="8">
        <f>IF($P446="","",IF($P446&lt;&gt;"OK",NA(),VLOOKUP(B446,'Employees'!$A$2:$I$101,2,FALSE)))</f>
        <v/>
      </c>
      <c r="D446" s="2" t="n"/>
      <c r="E446" s="4" t="n"/>
      <c r="F446" s="4" t="n"/>
      <c r="G446" s="12" t="n"/>
      <c r="H446" s="13">
        <f>IF($P446="","",IF($P446&lt;&gt;"OK",NA(),NETWORKDAYS(E446,F446,'Holidays'!$A$2:$A$51)*G446))</f>
        <v/>
      </c>
      <c r="I446" s="13">
        <f>IF($P446="","",IF($P446&lt;&gt;"OK",NA(),H446*'Settings'!$B$4*VLOOKUP(B446,'Employees'!$A$2:$I$101,5,FALSE)))</f>
        <v/>
      </c>
      <c r="J446" s="2" t="n"/>
      <c r="K446" s="2" t="n"/>
      <c r="L446" s="4" t="n"/>
      <c r="M446" s="2" t="n"/>
      <c r="N446" s="13">
        <f>IF($P446="","",IF($P446&lt;&gt;"OK",NA(),IF(J446="Approved",IF(E446&gt;'Settings'!$B$3,0,NETWORKDAYS(E446,MIN(F446,'Settings'!$B$3),'Holidays'!$A$2:$A$51)*G446*'Settings'!$B$4*VLOOKUP(B446,'Employees'!$A$2:$I$101,5,FALSE)),0)))</f>
        <v/>
      </c>
      <c r="O446" s="13">
        <f>IF($P446="","",IF($P446&lt;&gt;"OK",NA(),IF(J446="Approved",I446-N446,0)))</f>
        <v/>
      </c>
      <c r="P446" s="8">
        <f>IF(COUNTA(A446:B446,D446:G446,J446:M446)=0,"",IF('Settings'!$B$7&lt;&gt;"OK","CHECK SETTINGS",IF(OR(A446="",COUNTIFS($A$2:$A$1001,A446)&lt;&gt;1,COUNTIFS('Employees'!$A$2:$A$101,B446,'Employees'!$I$2:$I$101,"OK")&lt;&gt;1,COUNTIFS('Settings'!$H$11:$H$13,D446)&lt;&gt;1),"CHECK ID / TYPE",IF(OR(NOT(ISNUMBER(E446)),NOT(ISNUMBER(F446)),NOT(ISNUMBER(G446))),"CHECK DATES / FRACTION",IF(OR(E446&lt;MAX('Settings'!$B$2,VLOOKUP(B446,'Employees'!$A$2:$H$101,3,FALSE)),F446&gt;'Settings'!$B$5,F446&lt;E446,NOT(OR(G446=1,AND(G446=0.5,E446=F446))),NOT(OR(J446="Pending",J446="Approved",J446="Denied",J446="Canceled"))),"CHECK DATES / FRACTION / STATUS",IF(AND(OR(J446="Approved",J446="Denied"),OR(K446="",NOT(ISNUMBER(L446)))),"ADD DECISION RECORD",IF(AND(OR(J446="Approved",J446="Pending"),COUNTIFS($B$2:$B$1001,B446,$E$2:$E$1001,"&lt;="&amp;F446,$F$2:$F$1001,"&gt;="&amp;E446,$J$2:$J$1001,"&lt;&gt;Denied",$J$2:$J$1001,"&lt;&gt;Canceled")&gt;1),"OVERLAPPING ACTIVE REQUESTS",IF(NETWORKDAYS(E446,F446,'Holidays'!$A$2:$A$51)=0,"NO WORKDAYS","OK"))))))))</f>
        <v/>
      </c>
    </row>
    <row r="447">
      <c r="A447" s="11" t="n"/>
      <c r="B447" s="11" t="n"/>
      <c r="C447" s="8">
        <f>IF($P447="","",IF($P447&lt;&gt;"OK",NA(),VLOOKUP(B447,'Employees'!$A$2:$I$101,2,FALSE)))</f>
        <v/>
      </c>
      <c r="D447" s="2" t="n"/>
      <c r="E447" s="4" t="n"/>
      <c r="F447" s="4" t="n"/>
      <c r="G447" s="12" t="n"/>
      <c r="H447" s="13">
        <f>IF($P447="","",IF($P447&lt;&gt;"OK",NA(),NETWORKDAYS(E447,F447,'Holidays'!$A$2:$A$51)*G447))</f>
        <v/>
      </c>
      <c r="I447" s="13">
        <f>IF($P447="","",IF($P447&lt;&gt;"OK",NA(),H447*'Settings'!$B$4*VLOOKUP(B447,'Employees'!$A$2:$I$101,5,FALSE)))</f>
        <v/>
      </c>
      <c r="J447" s="2" t="n"/>
      <c r="K447" s="2" t="n"/>
      <c r="L447" s="4" t="n"/>
      <c r="M447" s="2" t="n"/>
      <c r="N447" s="13">
        <f>IF($P447="","",IF($P447&lt;&gt;"OK",NA(),IF(J447="Approved",IF(E447&gt;'Settings'!$B$3,0,NETWORKDAYS(E447,MIN(F447,'Settings'!$B$3),'Holidays'!$A$2:$A$51)*G447*'Settings'!$B$4*VLOOKUP(B447,'Employees'!$A$2:$I$101,5,FALSE)),0)))</f>
        <v/>
      </c>
      <c r="O447" s="13">
        <f>IF($P447="","",IF($P447&lt;&gt;"OK",NA(),IF(J447="Approved",I447-N447,0)))</f>
        <v/>
      </c>
      <c r="P447" s="8">
        <f>IF(COUNTA(A447:B447,D447:G447,J447:M447)=0,"",IF('Settings'!$B$7&lt;&gt;"OK","CHECK SETTINGS",IF(OR(A447="",COUNTIFS($A$2:$A$1001,A447)&lt;&gt;1,COUNTIFS('Employees'!$A$2:$A$101,B447,'Employees'!$I$2:$I$101,"OK")&lt;&gt;1,COUNTIFS('Settings'!$H$11:$H$13,D447)&lt;&gt;1),"CHECK ID / TYPE",IF(OR(NOT(ISNUMBER(E447)),NOT(ISNUMBER(F447)),NOT(ISNUMBER(G447))),"CHECK DATES / FRACTION",IF(OR(E447&lt;MAX('Settings'!$B$2,VLOOKUP(B447,'Employees'!$A$2:$H$101,3,FALSE)),F447&gt;'Settings'!$B$5,F447&lt;E447,NOT(OR(G447=1,AND(G447=0.5,E447=F447))),NOT(OR(J447="Pending",J447="Approved",J447="Denied",J447="Canceled"))),"CHECK DATES / FRACTION / STATUS",IF(AND(OR(J447="Approved",J447="Denied"),OR(K447="",NOT(ISNUMBER(L447)))),"ADD DECISION RECORD",IF(AND(OR(J447="Approved",J447="Pending"),COUNTIFS($B$2:$B$1001,B447,$E$2:$E$1001,"&lt;="&amp;F447,$F$2:$F$1001,"&gt;="&amp;E447,$J$2:$J$1001,"&lt;&gt;Denied",$J$2:$J$1001,"&lt;&gt;Canceled")&gt;1),"OVERLAPPING ACTIVE REQUESTS",IF(NETWORKDAYS(E447,F447,'Holidays'!$A$2:$A$51)=0,"NO WORKDAYS","OK"))))))))</f>
        <v/>
      </c>
    </row>
    <row r="448">
      <c r="A448" s="11" t="n"/>
      <c r="B448" s="11" t="n"/>
      <c r="C448" s="8">
        <f>IF($P448="","",IF($P448&lt;&gt;"OK",NA(),VLOOKUP(B448,'Employees'!$A$2:$I$101,2,FALSE)))</f>
        <v/>
      </c>
      <c r="D448" s="2" t="n"/>
      <c r="E448" s="4" t="n"/>
      <c r="F448" s="4" t="n"/>
      <c r="G448" s="12" t="n"/>
      <c r="H448" s="13">
        <f>IF($P448="","",IF($P448&lt;&gt;"OK",NA(),NETWORKDAYS(E448,F448,'Holidays'!$A$2:$A$51)*G448))</f>
        <v/>
      </c>
      <c r="I448" s="13">
        <f>IF($P448="","",IF($P448&lt;&gt;"OK",NA(),H448*'Settings'!$B$4*VLOOKUP(B448,'Employees'!$A$2:$I$101,5,FALSE)))</f>
        <v/>
      </c>
      <c r="J448" s="2" t="n"/>
      <c r="K448" s="2" t="n"/>
      <c r="L448" s="4" t="n"/>
      <c r="M448" s="2" t="n"/>
      <c r="N448" s="13">
        <f>IF($P448="","",IF($P448&lt;&gt;"OK",NA(),IF(J448="Approved",IF(E448&gt;'Settings'!$B$3,0,NETWORKDAYS(E448,MIN(F448,'Settings'!$B$3),'Holidays'!$A$2:$A$51)*G448*'Settings'!$B$4*VLOOKUP(B448,'Employees'!$A$2:$I$101,5,FALSE)),0)))</f>
        <v/>
      </c>
      <c r="O448" s="13">
        <f>IF($P448="","",IF($P448&lt;&gt;"OK",NA(),IF(J448="Approved",I448-N448,0)))</f>
        <v/>
      </c>
      <c r="P448" s="8">
        <f>IF(COUNTA(A448:B448,D448:G448,J448:M448)=0,"",IF('Settings'!$B$7&lt;&gt;"OK","CHECK SETTINGS",IF(OR(A448="",COUNTIFS($A$2:$A$1001,A448)&lt;&gt;1,COUNTIFS('Employees'!$A$2:$A$101,B448,'Employees'!$I$2:$I$101,"OK")&lt;&gt;1,COUNTIFS('Settings'!$H$11:$H$13,D448)&lt;&gt;1),"CHECK ID / TYPE",IF(OR(NOT(ISNUMBER(E448)),NOT(ISNUMBER(F448)),NOT(ISNUMBER(G448))),"CHECK DATES / FRACTION",IF(OR(E448&lt;MAX('Settings'!$B$2,VLOOKUP(B448,'Employees'!$A$2:$H$101,3,FALSE)),F448&gt;'Settings'!$B$5,F448&lt;E448,NOT(OR(G448=1,AND(G448=0.5,E448=F448))),NOT(OR(J448="Pending",J448="Approved",J448="Denied",J448="Canceled"))),"CHECK DATES / FRACTION / STATUS",IF(AND(OR(J448="Approved",J448="Denied"),OR(K448="",NOT(ISNUMBER(L448)))),"ADD DECISION RECORD",IF(AND(OR(J448="Approved",J448="Pending"),COUNTIFS($B$2:$B$1001,B448,$E$2:$E$1001,"&lt;="&amp;F448,$F$2:$F$1001,"&gt;="&amp;E448,$J$2:$J$1001,"&lt;&gt;Denied",$J$2:$J$1001,"&lt;&gt;Canceled")&gt;1),"OVERLAPPING ACTIVE REQUESTS",IF(NETWORKDAYS(E448,F448,'Holidays'!$A$2:$A$51)=0,"NO WORKDAYS","OK"))))))))</f>
        <v/>
      </c>
    </row>
    <row r="449">
      <c r="A449" s="11" t="n"/>
      <c r="B449" s="11" t="n"/>
      <c r="C449" s="8">
        <f>IF($P449="","",IF($P449&lt;&gt;"OK",NA(),VLOOKUP(B449,'Employees'!$A$2:$I$101,2,FALSE)))</f>
        <v/>
      </c>
      <c r="D449" s="2" t="n"/>
      <c r="E449" s="4" t="n"/>
      <c r="F449" s="4" t="n"/>
      <c r="G449" s="12" t="n"/>
      <c r="H449" s="13">
        <f>IF($P449="","",IF($P449&lt;&gt;"OK",NA(),NETWORKDAYS(E449,F449,'Holidays'!$A$2:$A$51)*G449))</f>
        <v/>
      </c>
      <c r="I449" s="13">
        <f>IF($P449="","",IF($P449&lt;&gt;"OK",NA(),H449*'Settings'!$B$4*VLOOKUP(B449,'Employees'!$A$2:$I$101,5,FALSE)))</f>
        <v/>
      </c>
      <c r="J449" s="2" t="n"/>
      <c r="K449" s="2" t="n"/>
      <c r="L449" s="4" t="n"/>
      <c r="M449" s="2" t="n"/>
      <c r="N449" s="13">
        <f>IF($P449="","",IF($P449&lt;&gt;"OK",NA(),IF(J449="Approved",IF(E449&gt;'Settings'!$B$3,0,NETWORKDAYS(E449,MIN(F449,'Settings'!$B$3),'Holidays'!$A$2:$A$51)*G449*'Settings'!$B$4*VLOOKUP(B449,'Employees'!$A$2:$I$101,5,FALSE)),0)))</f>
        <v/>
      </c>
      <c r="O449" s="13">
        <f>IF($P449="","",IF($P449&lt;&gt;"OK",NA(),IF(J449="Approved",I449-N449,0)))</f>
        <v/>
      </c>
      <c r="P449" s="8">
        <f>IF(COUNTA(A449:B449,D449:G449,J449:M449)=0,"",IF('Settings'!$B$7&lt;&gt;"OK","CHECK SETTINGS",IF(OR(A449="",COUNTIFS($A$2:$A$1001,A449)&lt;&gt;1,COUNTIFS('Employees'!$A$2:$A$101,B449,'Employees'!$I$2:$I$101,"OK")&lt;&gt;1,COUNTIFS('Settings'!$H$11:$H$13,D449)&lt;&gt;1),"CHECK ID / TYPE",IF(OR(NOT(ISNUMBER(E449)),NOT(ISNUMBER(F449)),NOT(ISNUMBER(G449))),"CHECK DATES / FRACTION",IF(OR(E449&lt;MAX('Settings'!$B$2,VLOOKUP(B449,'Employees'!$A$2:$H$101,3,FALSE)),F449&gt;'Settings'!$B$5,F449&lt;E449,NOT(OR(G449=1,AND(G449=0.5,E449=F449))),NOT(OR(J449="Pending",J449="Approved",J449="Denied",J449="Canceled"))),"CHECK DATES / FRACTION / STATUS",IF(AND(OR(J449="Approved",J449="Denied"),OR(K449="",NOT(ISNUMBER(L449)))),"ADD DECISION RECORD",IF(AND(OR(J449="Approved",J449="Pending"),COUNTIFS($B$2:$B$1001,B449,$E$2:$E$1001,"&lt;="&amp;F449,$F$2:$F$1001,"&gt;="&amp;E449,$J$2:$J$1001,"&lt;&gt;Denied",$J$2:$J$1001,"&lt;&gt;Canceled")&gt;1),"OVERLAPPING ACTIVE REQUESTS",IF(NETWORKDAYS(E449,F449,'Holidays'!$A$2:$A$51)=0,"NO WORKDAYS","OK"))))))))</f>
        <v/>
      </c>
    </row>
    <row r="450">
      <c r="A450" s="11" t="n"/>
      <c r="B450" s="11" t="n"/>
      <c r="C450" s="8">
        <f>IF($P450="","",IF($P450&lt;&gt;"OK",NA(),VLOOKUP(B450,'Employees'!$A$2:$I$101,2,FALSE)))</f>
        <v/>
      </c>
      <c r="D450" s="2" t="n"/>
      <c r="E450" s="4" t="n"/>
      <c r="F450" s="4" t="n"/>
      <c r="G450" s="12" t="n"/>
      <c r="H450" s="13">
        <f>IF($P450="","",IF($P450&lt;&gt;"OK",NA(),NETWORKDAYS(E450,F450,'Holidays'!$A$2:$A$51)*G450))</f>
        <v/>
      </c>
      <c r="I450" s="13">
        <f>IF($P450="","",IF($P450&lt;&gt;"OK",NA(),H450*'Settings'!$B$4*VLOOKUP(B450,'Employees'!$A$2:$I$101,5,FALSE)))</f>
        <v/>
      </c>
      <c r="J450" s="2" t="n"/>
      <c r="K450" s="2" t="n"/>
      <c r="L450" s="4" t="n"/>
      <c r="M450" s="2" t="n"/>
      <c r="N450" s="13">
        <f>IF($P450="","",IF($P450&lt;&gt;"OK",NA(),IF(J450="Approved",IF(E450&gt;'Settings'!$B$3,0,NETWORKDAYS(E450,MIN(F450,'Settings'!$B$3),'Holidays'!$A$2:$A$51)*G450*'Settings'!$B$4*VLOOKUP(B450,'Employees'!$A$2:$I$101,5,FALSE)),0)))</f>
        <v/>
      </c>
      <c r="O450" s="13">
        <f>IF($P450="","",IF($P450&lt;&gt;"OK",NA(),IF(J450="Approved",I450-N450,0)))</f>
        <v/>
      </c>
      <c r="P450" s="8">
        <f>IF(COUNTA(A450:B450,D450:G450,J450:M450)=0,"",IF('Settings'!$B$7&lt;&gt;"OK","CHECK SETTINGS",IF(OR(A450="",COUNTIFS($A$2:$A$1001,A450)&lt;&gt;1,COUNTIFS('Employees'!$A$2:$A$101,B450,'Employees'!$I$2:$I$101,"OK")&lt;&gt;1,COUNTIFS('Settings'!$H$11:$H$13,D450)&lt;&gt;1),"CHECK ID / TYPE",IF(OR(NOT(ISNUMBER(E450)),NOT(ISNUMBER(F450)),NOT(ISNUMBER(G450))),"CHECK DATES / FRACTION",IF(OR(E450&lt;MAX('Settings'!$B$2,VLOOKUP(B450,'Employees'!$A$2:$H$101,3,FALSE)),F450&gt;'Settings'!$B$5,F450&lt;E450,NOT(OR(G450=1,AND(G450=0.5,E450=F450))),NOT(OR(J450="Pending",J450="Approved",J450="Denied",J450="Canceled"))),"CHECK DATES / FRACTION / STATUS",IF(AND(OR(J450="Approved",J450="Denied"),OR(K450="",NOT(ISNUMBER(L450)))),"ADD DECISION RECORD",IF(AND(OR(J450="Approved",J450="Pending"),COUNTIFS($B$2:$B$1001,B450,$E$2:$E$1001,"&lt;="&amp;F450,$F$2:$F$1001,"&gt;="&amp;E450,$J$2:$J$1001,"&lt;&gt;Denied",$J$2:$J$1001,"&lt;&gt;Canceled")&gt;1),"OVERLAPPING ACTIVE REQUESTS",IF(NETWORKDAYS(E450,F450,'Holidays'!$A$2:$A$51)=0,"NO WORKDAYS","OK"))))))))</f>
        <v/>
      </c>
    </row>
    <row r="451">
      <c r="A451" s="11" t="n"/>
      <c r="B451" s="11" t="n"/>
      <c r="C451" s="8">
        <f>IF($P451="","",IF($P451&lt;&gt;"OK",NA(),VLOOKUP(B451,'Employees'!$A$2:$I$101,2,FALSE)))</f>
        <v/>
      </c>
      <c r="D451" s="2" t="n"/>
      <c r="E451" s="4" t="n"/>
      <c r="F451" s="4" t="n"/>
      <c r="G451" s="12" t="n"/>
      <c r="H451" s="13">
        <f>IF($P451="","",IF($P451&lt;&gt;"OK",NA(),NETWORKDAYS(E451,F451,'Holidays'!$A$2:$A$51)*G451))</f>
        <v/>
      </c>
      <c r="I451" s="13">
        <f>IF($P451="","",IF($P451&lt;&gt;"OK",NA(),H451*'Settings'!$B$4*VLOOKUP(B451,'Employees'!$A$2:$I$101,5,FALSE)))</f>
        <v/>
      </c>
      <c r="J451" s="2" t="n"/>
      <c r="K451" s="2" t="n"/>
      <c r="L451" s="4" t="n"/>
      <c r="M451" s="2" t="n"/>
      <c r="N451" s="13">
        <f>IF($P451="","",IF($P451&lt;&gt;"OK",NA(),IF(J451="Approved",IF(E451&gt;'Settings'!$B$3,0,NETWORKDAYS(E451,MIN(F451,'Settings'!$B$3),'Holidays'!$A$2:$A$51)*G451*'Settings'!$B$4*VLOOKUP(B451,'Employees'!$A$2:$I$101,5,FALSE)),0)))</f>
        <v/>
      </c>
      <c r="O451" s="13">
        <f>IF($P451="","",IF($P451&lt;&gt;"OK",NA(),IF(J451="Approved",I451-N451,0)))</f>
        <v/>
      </c>
      <c r="P451" s="8">
        <f>IF(COUNTA(A451:B451,D451:G451,J451:M451)=0,"",IF('Settings'!$B$7&lt;&gt;"OK","CHECK SETTINGS",IF(OR(A451="",COUNTIFS($A$2:$A$1001,A451)&lt;&gt;1,COUNTIFS('Employees'!$A$2:$A$101,B451,'Employees'!$I$2:$I$101,"OK")&lt;&gt;1,COUNTIFS('Settings'!$H$11:$H$13,D451)&lt;&gt;1),"CHECK ID / TYPE",IF(OR(NOT(ISNUMBER(E451)),NOT(ISNUMBER(F451)),NOT(ISNUMBER(G451))),"CHECK DATES / FRACTION",IF(OR(E451&lt;MAX('Settings'!$B$2,VLOOKUP(B451,'Employees'!$A$2:$H$101,3,FALSE)),F451&gt;'Settings'!$B$5,F451&lt;E451,NOT(OR(G451=1,AND(G451=0.5,E451=F451))),NOT(OR(J451="Pending",J451="Approved",J451="Denied",J451="Canceled"))),"CHECK DATES / FRACTION / STATUS",IF(AND(OR(J451="Approved",J451="Denied"),OR(K451="",NOT(ISNUMBER(L451)))),"ADD DECISION RECORD",IF(AND(OR(J451="Approved",J451="Pending"),COUNTIFS($B$2:$B$1001,B451,$E$2:$E$1001,"&lt;="&amp;F451,$F$2:$F$1001,"&gt;="&amp;E451,$J$2:$J$1001,"&lt;&gt;Denied",$J$2:$J$1001,"&lt;&gt;Canceled")&gt;1),"OVERLAPPING ACTIVE REQUESTS",IF(NETWORKDAYS(E451,F451,'Holidays'!$A$2:$A$51)=0,"NO WORKDAYS","OK"))))))))</f>
        <v/>
      </c>
    </row>
    <row r="452">
      <c r="A452" s="11" t="n"/>
      <c r="B452" s="11" t="n"/>
      <c r="C452" s="8">
        <f>IF($P452="","",IF($P452&lt;&gt;"OK",NA(),VLOOKUP(B452,'Employees'!$A$2:$I$101,2,FALSE)))</f>
        <v/>
      </c>
      <c r="D452" s="2" t="n"/>
      <c r="E452" s="4" t="n"/>
      <c r="F452" s="4" t="n"/>
      <c r="G452" s="12" t="n"/>
      <c r="H452" s="13">
        <f>IF($P452="","",IF($P452&lt;&gt;"OK",NA(),NETWORKDAYS(E452,F452,'Holidays'!$A$2:$A$51)*G452))</f>
        <v/>
      </c>
      <c r="I452" s="13">
        <f>IF($P452="","",IF($P452&lt;&gt;"OK",NA(),H452*'Settings'!$B$4*VLOOKUP(B452,'Employees'!$A$2:$I$101,5,FALSE)))</f>
        <v/>
      </c>
      <c r="J452" s="2" t="n"/>
      <c r="K452" s="2" t="n"/>
      <c r="L452" s="4" t="n"/>
      <c r="M452" s="2" t="n"/>
      <c r="N452" s="13">
        <f>IF($P452="","",IF($P452&lt;&gt;"OK",NA(),IF(J452="Approved",IF(E452&gt;'Settings'!$B$3,0,NETWORKDAYS(E452,MIN(F452,'Settings'!$B$3),'Holidays'!$A$2:$A$51)*G452*'Settings'!$B$4*VLOOKUP(B452,'Employees'!$A$2:$I$101,5,FALSE)),0)))</f>
        <v/>
      </c>
      <c r="O452" s="13">
        <f>IF($P452="","",IF($P452&lt;&gt;"OK",NA(),IF(J452="Approved",I452-N452,0)))</f>
        <v/>
      </c>
      <c r="P452" s="8">
        <f>IF(COUNTA(A452:B452,D452:G452,J452:M452)=0,"",IF('Settings'!$B$7&lt;&gt;"OK","CHECK SETTINGS",IF(OR(A452="",COUNTIFS($A$2:$A$1001,A452)&lt;&gt;1,COUNTIFS('Employees'!$A$2:$A$101,B452,'Employees'!$I$2:$I$101,"OK")&lt;&gt;1,COUNTIFS('Settings'!$H$11:$H$13,D452)&lt;&gt;1),"CHECK ID / TYPE",IF(OR(NOT(ISNUMBER(E452)),NOT(ISNUMBER(F452)),NOT(ISNUMBER(G452))),"CHECK DATES / FRACTION",IF(OR(E452&lt;MAX('Settings'!$B$2,VLOOKUP(B452,'Employees'!$A$2:$H$101,3,FALSE)),F452&gt;'Settings'!$B$5,F452&lt;E452,NOT(OR(G452=1,AND(G452=0.5,E452=F452))),NOT(OR(J452="Pending",J452="Approved",J452="Denied",J452="Canceled"))),"CHECK DATES / FRACTION / STATUS",IF(AND(OR(J452="Approved",J452="Denied"),OR(K452="",NOT(ISNUMBER(L452)))),"ADD DECISION RECORD",IF(AND(OR(J452="Approved",J452="Pending"),COUNTIFS($B$2:$B$1001,B452,$E$2:$E$1001,"&lt;="&amp;F452,$F$2:$F$1001,"&gt;="&amp;E452,$J$2:$J$1001,"&lt;&gt;Denied",$J$2:$J$1001,"&lt;&gt;Canceled")&gt;1),"OVERLAPPING ACTIVE REQUESTS",IF(NETWORKDAYS(E452,F452,'Holidays'!$A$2:$A$51)=0,"NO WORKDAYS","OK"))))))))</f>
        <v/>
      </c>
    </row>
    <row r="453">
      <c r="A453" s="11" t="n"/>
      <c r="B453" s="11" t="n"/>
      <c r="C453" s="8">
        <f>IF($P453="","",IF($P453&lt;&gt;"OK",NA(),VLOOKUP(B453,'Employees'!$A$2:$I$101,2,FALSE)))</f>
        <v/>
      </c>
      <c r="D453" s="2" t="n"/>
      <c r="E453" s="4" t="n"/>
      <c r="F453" s="4" t="n"/>
      <c r="G453" s="12" t="n"/>
      <c r="H453" s="13">
        <f>IF($P453="","",IF($P453&lt;&gt;"OK",NA(),NETWORKDAYS(E453,F453,'Holidays'!$A$2:$A$51)*G453))</f>
        <v/>
      </c>
      <c r="I453" s="13">
        <f>IF($P453="","",IF($P453&lt;&gt;"OK",NA(),H453*'Settings'!$B$4*VLOOKUP(B453,'Employees'!$A$2:$I$101,5,FALSE)))</f>
        <v/>
      </c>
      <c r="J453" s="2" t="n"/>
      <c r="K453" s="2" t="n"/>
      <c r="L453" s="4" t="n"/>
      <c r="M453" s="2" t="n"/>
      <c r="N453" s="13">
        <f>IF($P453="","",IF($P453&lt;&gt;"OK",NA(),IF(J453="Approved",IF(E453&gt;'Settings'!$B$3,0,NETWORKDAYS(E453,MIN(F453,'Settings'!$B$3),'Holidays'!$A$2:$A$51)*G453*'Settings'!$B$4*VLOOKUP(B453,'Employees'!$A$2:$I$101,5,FALSE)),0)))</f>
        <v/>
      </c>
      <c r="O453" s="13">
        <f>IF($P453="","",IF($P453&lt;&gt;"OK",NA(),IF(J453="Approved",I453-N453,0)))</f>
        <v/>
      </c>
      <c r="P453" s="8">
        <f>IF(COUNTA(A453:B453,D453:G453,J453:M453)=0,"",IF('Settings'!$B$7&lt;&gt;"OK","CHECK SETTINGS",IF(OR(A453="",COUNTIFS($A$2:$A$1001,A453)&lt;&gt;1,COUNTIFS('Employees'!$A$2:$A$101,B453,'Employees'!$I$2:$I$101,"OK")&lt;&gt;1,COUNTIFS('Settings'!$H$11:$H$13,D453)&lt;&gt;1),"CHECK ID / TYPE",IF(OR(NOT(ISNUMBER(E453)),NOT(ISNUMBER(F453)),NOT(ISNUMBER(G453))),"CHECK DATES / FRACTION",IF(OR(E453&lt;MAX('Settings'!$B$2,VLOOKUP(B453,'Employees'!$A$2:$H$101,3,FALSE)),F453&gt;'Settings'!$B$5,F453&lt;E453,NOT(OR(G453=1,AND(G453=0.5,E453=F453))),NOT(OR(J453="Pending",J453="Approved",J453="Denied",J453="Canceled"))),"CHECK DATES / FRACTION / STATUS",IF(AND(OR(J453="Approved",J453="Denied"),OR(K453="",NOT(ISNUMBER(L453)))),"ADD DECISION RECORD",IF(AND(OR(J453="Approved",J453="Pending"),COUNTIFS($B$2:$B$1001,B453,$E$2:$E$1001,"&lt;="&amp;F453,$F$2:$F$1001,"&gt;="&amp;E453,$J$2:$J$1001,"&lt;&gt;Denied",$J$2:$J$1001,"&lt;&gt;Canceled")&gt;1),"OVERLAPPING ACTIVE REQUESTS",IF(NETWORKDAYS(E453,F453,'Holidays'!$A$2:$A$51)=0,"NO WORKDAYS","OK"))))))))</f>
        <v/>
      </c>
    </row>
    <row r="454">
      <c r="A454" s="11" t="n"/>
      <c r="B454" s="11" t="n"/>
      <c r="C454" s="8">
        <f>IF($P454="","",IF($P454&lt;&gt;"OK",NA(),VLOOKUP(B454,'Employees'!$A$2:$I$101,2,FALSE)))</f>
        <v/>
      </c>
      <c r="D454" s="2" t="n"/>
      <c r="E454" s="4" t="n"/>
      <c r="F454" s="4" t="n"/>
      <c r="G454" s="12" t="n"/>
      <c r="H454" s="13">
        <f>IF($P454="","",IF($P454&lt;&gt;"OK",NA(),NETWORKDAYS(E454,F454,'Holidays'!$A$2:$A$51)*G454))</f>
        <v/>
      </c>
      <c r="I454" s="13">
        <f>IF($P454="","",IF($P454&lt;&gt;"OK",NA(),H454*'Settings'!$B$4*VLOOKUP(B454,'Employees'!$A$2:$I$101,5,FALSE)))</f>
        <v/>
      </c>
      <c r="J454" s="2" t="n"/>
      <c r="K454" s="2" t="n"/>
      <c r="L454" s="4" t="n"/>
      <c r="M454" s="2" t="n"/>
      <c r="N454" s="13">
        <f>IF($P454="","",IF($P454&lt;&gt;"OK",NA(),IF(J454="Approved",IF(E454&gt;'Settings'!$B$3,0,NETWORKDAYS(E454,MIN(F454,'Settings'!$B$3),'Holidays'!$A$2:$A$51)*G454*'Settings'!$B$4*VLOOKUP(B454,'Employees'!$A$2:$I$101,5,FALSE)),0)))</f>
        <v/>
      </c>
      <c r="O454" s="13">
        <f>IF($P454="","",IF($P454&lt;&gt;"OK",NA(),IF(J454="Approved",I454-N454,0)))</f>
        <v/>
      </c>
      <c r="P454" s="8">
        <f>IF(COUNTA(A454:B454,D454:G454,J454:M454)=0,"",IF('Settings'!$B$7&lt;&gt;"OK","CHECK SETTINGS",IF(OR(A454="",COUNTIFS($A$2:$A$1001,A454)&lt;&gt;1,COUNTIFS('Employees'!$A$2:$A$101,B454,'Employees'!$I$2:$I$101,"OK")&lt;&gt;1,COUNTIFS('Settings'!$H$11:$H$13,D454)&lt;&gt;1),"CHECK ID / TYPE",IF(OR(NOT(ISNUMBER(E454)),NOT(ISNUMBER(F454)),NOT(ISNUMBER(G454))),"CHECK DATES / FRACTION",IF(OR(E454&lt;MAX('Settings'!$B$2,VLOOKUP(B454,'Employees'!$A$2:$H$101,3,FALSE)),F454&gt;'Settings'!$B$5,F454&lt;E454,NOT(OR(G454=1,AND(G454=0.5,E454=F454))),NOT(OR(J454="Pending",J454="Approved",J454="Denied",J454="Canceled"))),"CHECK DATES / FRACTION / STATUS",IF(AND(OR(J454="Approved",J454="Denied"),OR(K454="",NOT(ISNUMBER(L454)))),"ADD DECISION RECORD",IF(AND(OR(J454="Approved",J454="Pending"),COUNTIFS($B$2:$B$1001,B454,$E$2:$E$1001,"&lt;="&amp;F454,$F$2:$F$1001,"&gt;="&amp;E454,$J$2:$J$1001,"&lt;&gt;Denied",$J$2:$J$1001,"&lt;&gt;Canceled")&gt;1),"OVERLAPPING ACTIVE REQUESTS",IF(NETWORKDAYS(E454,F454,'Holidays'!$A$2:$A$51)=0,"NO WORKDAYS","OK"))))))))</f>
        <v/>
      </c>
    </row>
    <row r="455">
      <c r="A455" s="11" t="n"/>
      <c r="B455" s="11" t="n"/>
      <c r="C455" s="8">
        <f>IF($P455="","",IF($P455&lt;&gt;"OK",NA(),VLOOKUP(B455,'Employees'!$A$2:$I$101,2,FALSE)))</f>
        <v/>
      </c>
      <c r="D455" s="2" t="n"/>
      <c r="E455" s="4" t="n"/>
      <c r="F455" s="4" t="n"/>
      <c r="G455" s="12" t="n"/>
      <c r="H455" s="13">
        <f>IF($P455="","",IF($P455&lt;&gt;"OK",NA(),NETWORKDAYS(E455,F455,'Holidays'!$A$2:$A$51)*G455))</f>
        <v/>
      </c>
      <c r="I455" s="13">
        <f>IF($P455="","",IF($P455&lt;&gt;"OK",NA(),H455*'Settings'!$B$4*VLOOKUP(B455,'Employees'!$A$2:$I$101,5,FALSE)))</f>
        <v/>
      </c>
      <c r="J455" s="2" t="n"/>
      <c r="K455" s="2" t="n"/>
      <c r="L455" s="4" t="n"/>
      <c r="M455" s="2" t="n"/>
      <c r="N455" s="13">
        <f>IF($P455="","",IF($P455&lt;&gt;"OK",NA(),IF(J455="Approved",IF(E455&gt;'Settings'!$B$3,0,NETWORKDAYS(E455,MIN(F455,'Settings'!$B$3),'Holidays'!$A$2:$A$51)*G455*'Settings'!$B$4*VLOOKUP(B455,'Employees'!$A$2:$I$101,5,FALSE)),0)))</f>
        <v/>
      </c>
      <c r="O455" s="13">
        <f>IF($P455="","",IF($P455&lt;&gt;"OK",NA(),IF(J455="Approved",I455-N455,0)))</f>
        <v/>
      </c>
      <c r="P455" s="8">
        <f>IF(COUNTA(A455:B455,D455:G455,J455:M455)=0,"",IF('Settings'!$B$7&lt;&gt;"OK","CHECK SETTINGS",IF(OR(A455="",COUNTIFS($A$2:$A$1001,A455)&lt;&gt;1,COUNTIFS('Employees'!$A$2:$A$101,B455,'Employees'!$I$2:$I$101,"OK")&lt;&gt;1,COUNTIFS('Settings'!$H$11:$H$13,D455)&lt;&gt;1),"CHECK ID / TYPE",IF(OR(NOT(ISNUMBER(E455)),NOT(ISNUMBER(F455)),NOT(ISNUMBER(G455))),"CHECK DATES / FRACTION",IF(OR(E455&lt;MAX('Settings'!$B$2,VLOOKUP(B455,'Employees'!$A$2:$H$101,3,FALSE)),F455&gt;'Settings'!$B$5,F455&lt;E455,NOT(OR(G455=1,AND(G455=0.5,E455=F455))),NOT(OR(J455="Pending",J455="Approved",J455="Denied",J455="Canceled"))),"CHECK DATES / FRACTION / STATUS",IF(AND(OR(J455="Approved",J455="Denied"),OR(K455="",NOT(ISNUMBER(L455)))),"ADD DECISION RECORD",IF(AND(OR(J455="Approved",J455="Pending"),COUNTIFS($B$2:$B$1001,B455,$E$2:$E$1001,"&lt;="&amp;F455,$F$2:$F$1001,"&gt;="&amp;E455,$J$2:$J$1001,"&lt;&gt;Denied",$J$2:$J$1001,"&lt;&gt;Canceled")&gt;1),"OVERLAPPING ACTIVE REQUESTS",IF(NETWORKDAYS(E455,F455,'Holidays'!$A$2:$A$51)=0,"NO WORKDAYS","OK"))))))))</f>
        <v/>
      </c>
    </row>
    <row r="456">
      <c r="A456" s="11" t="n"/>
      <c r="B456" s="11" t="n"/>
      <c r="C456" s="8">
        <f>IF($P456="","",IF($P456&lt;&gt;"OK",NA(),VLOOKUP(B456,'Employees'!$A$2:$I$101,2,FALSE)))</f>
        <v/>
      </c>
      <c r="D456" s="2" t="n"/>
      <c r="E456" s="4" t="n"/>
      <c r="F456" s="4" t="n"/>
      <c r="G456" s="12" t="n"/>
      <c r="H456" s="13">
        <f>IF($P456="","",IF($P456&lt;&gt;"OK",NA(),NETWORKDAYS(E456,F456,'Holidays'!$A$2:$A$51)*G456))</f>
        <v/>
      </c>
      <c r="I456" s="13">
        <f>IF($P456="","",IF($P456&lt;&gt;"OK",NA(),H456*'Settings'!$B$4*VLOOKUP(B456,'Employees'!$A$2:$I$101,5,FALSE)))</f>
        <v/>
      </c>
      <c r="J456" s="2" t="n"/>
      <c r="K456" s="2" t="n"/>
      <c r="L456" s="4" t="n"/>
      <c r="M456" s="2" t="n"/>
      <c r="N456" s="13">
        <f>IF($P456="","",IF($P456&lt;&gt;"OK",NA(),IF(J456="Approved",IF(E456&gt;'Settings'!$B$3,0,NETWORKDAYS(E456,MIN(F456,'Settings'!$B$3),'Holidays'!$A$2:$A$51)*G456*'Settings'!$B$4*VLOOKUP(B456,'Employees'!$A$2:$I$101,5,FALSE)),0)))</f>
        <v/>
      </c>
      <c r="O456" s="13">
        <f>IF($P456="","",IF($P456&lt;&gt;"OK",NA(),IF(J456="Approved",I456-N456,0)))</f>
        <v/>
      </c>
      <c r="P456" s="8">
        <f>IF(COUNTA(A456:B456,D456:G456,J456:M456)=0,"",IF('Settings'!$B$7&lt;&gt;"OK","CHECK SETTINGS",IF(OR(A456="",COUNTIFS($A$2:$A$1001,A456)&lt;&gt;1,COUNTIFS('Employees'!$A$2:$A$101,B456,'Employees'!$I$2:$I$101,"OK")&lt;&gt;1,COUNTIFS('Settings'!$H$11:$H$13,D456)&lt;&gt;1),"CHECK ID / TYPE",IF(OR(NOT(ISNUMBER(E456)),NOT(ISNUMBER(F456)),NOT(ISNUMBER(G456))),"CHECK DATES / FRACTION",IF(OR(E456&lt;MAX('Settings'!$B$2,VLOOKUP(B456,'Employees'!$A$2:$H$101,3,FALSE)),F456&gt;'Settings'!$B$5,F456&lt;E456,NOT(OR(G456=1,AND(G456=0.5,E456=F456))),NOT(OR(J456="Pending",J456="Approved",J456="Denied",J456="Canceled"))),"CHECK DATES / FRACTION / STATUS",IF(AND(OR(J456="Approved",J456="Denied"),OR(K456="",NOT(ISNUMBER(L456)))),"ADD DECISION RECORD",IF(AND(OR(J456="Approved",J456="Pending"),COUNTIFS($B$2:$B$1001,B456,$E$2:$E$1001,"&lt;="&amp;F456,$F$2:$F$1001,"&gt;="&amp;E456,$J$2:$J$1001,"&lt;&gt;Denied",$J$2:$J$1001,"&lt;&gt;Canceled")&gt;1),"OVERLAPPING ACTIVE REQUESTS",IF(NETWORKDAYS(E456,F456,'Holidays'!$A$2:$A$51)=0,"NO WORKDAYS","OK"))))))))</f>
        <v/>
      </c>
    </row>
    <row r="457">
      <c r="A457" s="11" t="n"/>
      <c r="B457" s="11" t="n"/>
      <c r="C457" s="8">
        <f>IF($P457="","",IF($P457&lt;&gt;"OK",NA(),VLOOKUP(B457,'Employees'!$A$2:$I$101,2,FALSE)))</f>
        <v/>
      </c>
      <c r="D457" s="2" t="n"/>
      <c r="E457" s="4" t="n"/>
      <c r="F457" s="4" t="n"/>
      <c r="G457" s="12" t="n"/>
      <c r="H457" s="13">
        <f>IF($P457="","",IF($P457&lt;&gt;"OK",NA(),NETWORKDAYS(E457,F457,'Holidays'!$A$2:$A$51)*G457))</f>
        <v/>
      </c>
      <c r="I457" s="13">
        <f>IF($P457="","",IF($P457&lt;&gt;"OK",NA(),H457*'Settings'!$B$4*VLOOKUP(B457,'Employees'!$A$2:$I$101,5,FALSE)))</f>
        <v/>
      </c>
      <c r="J457" s="2" t="n"/>
      <c r="K457" s="2" t="n"/>
      <c r="L457" s="4" t="n"/>
      <c r="M457" s="2" t="n"/>
      <c r="N457" s="13">
        <f>IF($P457="","",IF($P457&lt;&gt;"OK",NA(),IF(J457="Approved",IF(E457&gt;'Settings'!$B$3,0,NETWORKDAYS(E457,MIN(F457,'Settings'!$B$3),'Holidays'!$A$2:$A$51)*G457*'Settings'!$B$4*VLOOKUP(B457,'Employees'!$A$2:$I$101,5,FALSE)),0)))</f>
        <v/>
      </c>
      <c r="O457" s="13">
        <f>IF($P457="","",IF($P457&lt;&gt;"OK",NA(),IF(J457="Approved",I457-N457,0)))</f>
        <v/>
      </c>
      <c r="P457" s="8">
        <f>IF(COUNTA(A457:B457,D457:G457,J457:M457)=0,"",IF('Settings'!$B$7&lt;&gt;"OK","CHECK SETTINGS",IF(OR(A457="",COUNTIFS($A$2:$A$1001,A457)&lt;&gt;1,COUNTIFS('Employees'!$A$2:$A$101,B457,'Employees'!$I$2:$I$101,"OK")&lt;&gt;1,COUNTIFS('Settings'!$H$11:$H$13,D457)&lt;&gt;1),"CHECK ID / TYPE",IF(OR(NOT(ISNUMBER(E457)),NOT(ISNUMBER(F457)),NOT(ISNUMBER(G457))),"CHECK DATES / FRACTION",IF(OR(E457&lt;MAX('Settings'!$B$2,VLOOKUP(B457,'Employees'!$A$2:$H$101,3,FALSE)),F457&gt;'Settings'!$B$5,F457&lt;E457,NOT(OR(G457=1,AND(G457=0.5,E457=F457))),NOT(OR(J457="Pending",J457="Approved",J457="Denied",J457="Canceled"))),"CHECK DATES / FRACTION / STATUS",IF(AND(OR(J457="Approved",J457="Denied"),OR(K457="",NOT(ISNUMBER(L457)))),"ADD DECISION RECORD",IF(AND(OR(J457="Approved",J457="Pending"),COUNTIFS($B$2:$B$1001,B457,$E$2:$E$1001,"&lt;="&amp;F457,$F$2:$F$1001,"&gt;="&amp;E457,$J$2:$J$1001,"&lt;&gt;Denied",$J$2:$J$1001,"&lt;&gt;Canceled")&gt;1),"OVERLAPPING ACTIVE REQUESTS",IF(NETWORKDAYS(E457,F457,'Holidays'!$A$2:$A$51)=0,"NO WORKDAYS","OK"))))))))</f>
        <v/>
      </c>
    </row>
    <row r="458">
      <c r="A458" s="11" t="n"/>
      <c r="B458" s="11" t="n"/>
      <c r="C458" s="8">
        <f>IF($P458="","",IF($P458&lt;&gt;"OK",NA(),VLOOKUP(B458,'Employees'!$A$2:$I$101,2,FALSE)))</f>
        <v/>
      </c>
      <c r="D458" s="2" t="n"/>
      <c r="E458" s="4" t="n"/>
      <c r="F458" s="4" t="n"/>
      <c r="G458" s="12" t="n"/>
      <c r="H458" s="13">
        <f>IF($P458="","",IF($P458&lt;&gt;"OK",NA(),NETWORKDAYS(E458,F458,'Holidays'!$A$2:$A$51)*G458))</f>
        <v/>
      </c>
      <c r="I458" s="13">
        <f>IF($P458="","",IF($P458&lt;&gt;"OK",NA(),H458*'Settings'!$B$4*VLOOKUP(B458,'Employees'!$A$2:$I$101,5,FALSE)))</f>
        <v/>
      </c>
      <c r="J458" s="2" t="n"/>
      <c r="K458" s="2" t="n"/>
      <c r="L458" s="4" t="n"/>
      <c r="M458" s="2" t="n"/>
      <c r="N458" s="13">
        <f>IF($P458="","",IF($P458&lt;&gt;"OK",NA(),IF(J458="Approved",IF(E458&gt;'Settings'!$B$3,0,NETWORKDAYS(E458,MIN(F458,'Settings'!$B$3),'Holidays'!$A$2:$A$51)*G458*'Settings'!$B$4*VLOOKUP(B458,'Employees'!$A$2:$I$101,5,FALSE)),0)))</f>
        <v/>
      </c>
      <c r="O458" s="13">
        <f>IF($P458="","",IF($P458&lt;&gt;"OK",NA(),IF(J458="Approved",I458-N458,0)))</f>
        <v/>
      </c>
      <c r="P458" s="8">
        <f>IF(COUNTA(A458:B458,D458:G458,J458:M458)=0,"",IF('Settings'!$B$7&lt;&gt;"OK","CHECK SETTINGS",IF(OR(A458="",COUNTIFS($A$2:$A$1001,A458)&lt;&gt;1,COUNTIFS('Employees'!$A$2:$A$101,B458,'Employees'!$I$2:$I$101,"OK")&lt;&gt;1,COUNTIFS('Settings'!$H$11:$H$13,D458)&lt;&gt;1),"CHECK ID / TYPE",IF(OR(NOT(ISNUMBER(E458)),NOT(ISNUMBER(F458)),NOT(ISNUMBER(G458))),"CHECK DATES / FRACTION",IF(OR(E458&lt;MAX('Settings'!$B$2,VLOOKUP(B458,'Employees'!$A$2:$H$101,3,FALSE)),F458&gt;'Settings'!$B$5,F458&lt;E458,NOT(OR(G458=1,AND(G458=0.5,E458=F458))),NOT(OR(J458="Pending",J458="Approved",J458="Denied",J458="Canceled"))),"CHECK DATES / FRACTION / STATUS",IF(AND(OR(J458="Approved",J458="Denied"),OR(K458="",NOT(ISNUMBER(L458)))),"ADD DECISION RECORD",IF(AND(OR(J458="Approved",J458="Pending"),COUNTIFS($B$2:$B$1001,B458,$E$2:$E$1001,"&lt;="&amp;F458,$F$2:$F$1001,"&gt;="&amp;E458,$J$2:$J$1001,"&lt;&gt;Denied",$J$2:$J$1001,"&lt;&gt;Canceled")&gt;1),"OVERLAPPING ACTIVE REQUESTS",IF(NETWORKDAYS(E458,F458,'Holidays'!$A$2:$A$51)=0,"NO WORKDAYS","OK"))))))))</f>
        <v/>
      </c>
    </row>
    <row r="459">
      <c r="A459" s="11" t="n"/>
      <c r="B459" s="11" t="n"/>
      <c r="C459" s="8">
        <f>IF($P459="","",IF($P459&lt;&gt;"OK",NA(),VLOOKUP(B459,'Employees'!$A$2:$I$101,2,FALSE)))</f>
        <v/>
      </c>
      <c r="D459" s="2" t="n"/>
      <c r="E459" s="4" t="n"/>
      <c r="F459" s="4" t="n"/>
      <c r="G459" s="12" t="n"/>
      <c r="H459" s="13">
        <f>IF($P459="","",IF($P459&lt;&gt;"OK",NA(),NETWORKDAYS(E459,F459,'Holidays'!$A$2:$A$51)*G459))</f>
        <v/>
      </c>
      <c r="I459" s="13">
        <f>IF($P459="","",IF($P459&lt;&gt;"OK",NA(),H459*'Settings'!$B$4*VLOOKUP(B459,'Employees'!$A$2:$I$101,5,FALSE)))</f>
        <v/>
      </c>
      <c r="J459" s="2" t="n"/>
      <c r="K459" s="2" t="n"/>
      <c r="L459" s="4" t="n"/>
      <c r="M459" s="2" t="n"/>
      <c r="N459" s="13">
        <f>IF($P459="","",IF($P459&lt;&gt;"OK",NA(),IF(J459="Approved",IF(E459&gt;'Settings'!$B$3,0,NETWORKDAYS(E459,MIN(F459,'Settings'!$B$3),'Holidays'!$A$2:$A$51)*G459*'Settings'!$B$4*VLOOKUP(B459,'Employees'!$A$2:$I$101,5,FALSE)),0)))</f>
        <v/>
      </c>
      <c r="O459" s="13">
        <f>IF($P459="","",IF($P459&lt;&gt;"OK",NA(),IF(J459="Approved",I459-N459,0)))</f>
        <v/>
      </c>
      <c r="P459" s="8">
        <f>IF(COUNTA(A459:B459,D459:G459,J459:M459)=0,"",IF('Settings'!$B$7&lt;&gt;"OK","CHECK SETTINGS",IF(OR(A459="",COUNTIFS($A$2:$A$1001,A459)&lt;&gt;1,COUNTIFS('Employees'!$A$2:$A$101,B459,'Employees'!$I$2:$I$101,"OK")&lt;&gt;1,COUNTIFS('Settings'!$H$11:$H$13,D459)&lt;&gt;1),"CHECK ID / TYPE",IF(OR(NOT(ISNUMBER(E459)),NOT(ISNUMBER(F459)),NOT(ISNUMBER(G459))),"CHECK DATES / FRACTION",IF(OR(E459&lt;MAX('Settings'!$B$2,VLOOKUP(B459,'Employees'!$A$2:$H$101,3,FALSE)),F459&gt;'Settings'!$B$5,F459&lt;E459,NOT(OR(G459=1,AND(G459=0.5,E459=F459))),NOT(OR(J459="Pending",J459="Approved",J459="Denied",J459="Canceled"))),"CHECK DATES / FRACTION / STATUS",IF(AND(OR(J459="Approved",J459="Denied"),OR(K459="",NOT(ISNUMBER(L459)))),"ADD DECISION RECORD",IF(AND(OR(J459="Approved",J459="Pending"),COUNTIFS($B$2:$B$1001,B459,$E$2:$E$1001,"&lt;="&amp;F459,$F$2:$F$1001,"&gt;="&amp;E459,$J$2:$J$1001,"&lt;&gt;Denied",$J$2:$J$1001,"&lt;&gt;Canceled")&gt;1),"OVERLAPPING ACTIVE REQUESTS",IF(NETWORKDAYS(E459,F459,'Holidays'!$A$2:$A$51)=0,"NO WORKDAYS","OK"))))))))</f>
        <v/>
      </c>
    </row>
    <row r="460">
      <c r="A460" s="11" t="n"/>
      <c r="B460" s="11" t="n"/>
      <c r="C460" s="8">
        <f>IF($P460="","",IF($P460&lt;&gt;"OK",NA(),VLOOKUP(B460,'Employees'!$A$2:$I$101,2,FALSE)))</f>
        <v/>
      </c>
      <c r="D460" s="2" t="n"/>
      <c r="E460" s="4" t="n"/>
      <c r="F460" s="4" t="n"/>
      <c r="G460" s="12" t="n"/>
      <c r="H460" s="13">
        <f>IF($P460="","",IF($P460&lt;&gt;"OK",NA(),NETWORKDAYS(E460,F460,'Holidays'!$A$2:$A$51)*G460))</f>
        <v/>
      </c>
      <c r="I460" s="13">
        <f>IF($P460="","",IF($P460&lt;&gt;"OK",NA(),H460*'Settings'!$B$4*VLOOKUP(B460,'Employees'!$A$2:$I$101,5,FALSE)))</f>
        <v/>
      </c>
      <c r="J460" s="2" t="n"/>
      <c r="K460" s="2" t="n"/>
      <c r="L460" s="4" t="n"/>
      <c r="M460" s="2" t="n"/>
      <c r="N460" s="13">
        <f>IF($P460="","",IF($P460&lt;&gt;"OK",NA(),IF(J460="Approved",IF(E460&gt;'Settings'!$B$3,0,NETWORKDAYS(E460,MIN(F460,'Settings'!$B$3),'Holidays'!$A$2:$A$51)*G460*'Settings'!$B$4*VLOOKUP(B460,'Employees'!$A$2:$I$101,5,FALSE)),0)))</f>
        <v/>
      </c>
      <c r="O460" s="13">
        <f>IF($P460="","",IF($P460&lt;&gt;"OK",NA(),IF(J460="Approved",I460-N460,0)))</f>
        <v/>
      </c>
      <c r="P460" s="8">
        <f>IF(COUNTA(A460:B460,D460:G460,J460:M460)=0,"",IF('Settings'!$B$7&lt;&gt;"OK","CHECK SETTINGS",IF(OR(A460="",COUNTIFS($A$2:$A$1001,A460)&lt;&gt;1,COUNTIFS('Employees'!$A$2:$A$101,B460,'Employees'!$I$2:$I$101,"OK")&lt;&gt;1,COUNTIFS('Settings'!$H$11:$H$13,D460)&lt;&gt;1),"CHECK ID / TYPE",IF(OR(NOT(ISNUMBER(E460)),NOT(ISNUMBER(F460)),NOT(ISNUMBER(G460))),"CHECK DATES / FRACTION",IF(OR(E460&lt;MAX('Settings'!$B$2,VLOOKUP(B460,'Employees'!$A$2:$H$101,3,FALSE)),F460&gt;'Settings'!$B$5,F460&lt;E460,NOT(OR(G460=1,AND(G460=0.5,E460=F460))),NOT(OR(J460="Pending",J460="Approved",J460="Denied",J460="Canceled"))),"CHECK DATES / FRACTION / STATUS",IF(AND(OR(J460="Approved",J460="Denied"),OR(K460="",NOT(ISNUMBER(L460)))),"ADD DECISION RECORD",IF(AND(OR(J460="Approved",J460="Pending"),COUNTIFS($B$2:$B$1001,B460,$E$2:$E$1001,"&lt;="&amp;F460,$F$2:$F$1001,"&gt;="&amp;E460,$J$2:$J$1001,"&lt;&gt;Denied",$J$2:$J$1001,"&lt;&gt;Canceled")&gt;1),"OVERLAPPING ACTIVE REQUESTS",IF(NETWORKDAYS(E460,F460,'Holidays'!$A$2:$A$51)=0,"NO WORKDAYS","OK"))))))))</f>
        <v/>
      </c>
    </row>
    <row r="461">
      <c r="A461" s="11" t="n"/>
      <c r="B461" s="11" t="n"/>
      <c r="C461" s="8">
        <f>IF($P461="","",IF($P461&lt;&gt;"OK",NA(),VLOOKUP(B461,'Employees'!$A$2:$I$101,2,FALSE)))</f>
        <v/>
      </c>
      <c r="D461" s="2" t="n"/>
      <c r="E461" s="4" t="n"/>
      <c r="F461" s="4" t="n"/>
      <c r="G461" s="12" t="n"/>
      <c r="H461" s="13">
        <f>IF($P461="","",IF($P461&lt;&gt;"OK",NA(),NETWORKDAYS(E461,F461,'Holidays'!$A$2:$A$51)*G461))</f>
        <v/>
      </c>
      <c r="I461" s="13">
        <f>IF($P461="","",IF($P461&lt;&gt;"OK",NA(),H461*'Settings'!$B$4*VLOOKUP(B461,'Employees'!$A$2:$I$101,5,FALSE)))</f>
        <v/>
      </c>
      <c r="J461" s="2" t="n"/>
      <c r="K461" s="2" t="n"/>
      <c r="L461" s="4" t="n"/>
      <c r="M461" s="2" t="n"/>
      <c r="N461" s="13">
        <f>IF($P461="","",IF($P461&lt;&gt;"OK",NA(),IF(J461="Approved",IF(E461&gt;'Settings'!$B$3,0,NETWORKDAYS(E461,MIN(F461,'Settings'!$B$3),'Holidays'!$A$2:$A$51)*G461*'Settings'!$B$4*VLOOKUP(B461,'Employees'!$A$2:$I$101,5,FALSE)),0)))</f>
        <v/>
      </c>
      <c r="O461" s="13">
        <f>IF($P461="","",IF($P461&lt;&gt;"OK",NA(),IF(J461="Approved",I461-N461,0)))</f>
        <v/>
      </c>
      <c r="P461" s="8">
        <f>IF(COUNTA(A461:B461,D461:G461,J461:M461)=0,"",IF('Settings'!$B$7&lt;&gt;"OK","CHECK SETTINGS",IF(OR(A461="",COUNTIFS($A$2:$A$1001,A461)&lt;&gt;1,COUNTIFS('Employees'!$A$2:$A$101,B461,'Employees'!$I$2:$I$101,"OK")&lt;&gt;1,COUNTIFS('Settings'!$H$11:$H$13,D461)&lt;&gt;1),"CHECK ID / TYPE",IF(OR(NOT(ISNUMBER(E461)),NOT(ISNUMBER(F461)),NOT(ISNUMBER(G461))),"CHECK DATES / FRACTION",IF(OR(E461&lt;MAX('Settings'!$B$2,VLOOKUP(B461,'Employees'!$A$2:$H$101,3,FALSE)),F461&gt;'Settings'!$B$5,F461&lt;E461,NOT(OR(G461=1,AND(G461=0.5,E461=F461))),NOT(OR(J461="Pending",J461="Approved",J461="Denied",J461="Canceled"))),"CHECK DATES / FRACTION / STATUS",IF(AND(OR(J461="Approved",J461="Denied"),OR(K461="",NOT(ISNUMBER(L461)))),"ADD DECISION RECORD",IF(AND(OR(J461="Approved",J461="Pending"),COUNTIFS($B$2:$B$1001,B461,$E$2:$E$1001,"&lt;="&amp;F461,$F$2:$F$1001,"&gt;="&amp;E461,$J$2:$J$1001,"&lt;&gt;Denied",$J$2:$J$1001,"&lt;&gt;Canceled")&gt;1),"OVERLAPPING ACTIVE REQUESTS",IF(NETWORKDAYS(E461,F461,'Holidays'!$A$2:$A$51)=0,"NO WORKDAYS","OK"))))))))</f>
        <v/>
      </c>
    </row>
    <row r="462">
      <c r="A462" s="11" t="n"/>
      <c r="B462" s="11" t="n"/>
      <c r="C462" s="8">
        <f>IF($P462="","",IF($P462&lt;&gt;"OK",NA(),VLOOKUP(B462,'Employees'!$A$2:$I$101,2,FALSE)))</f>
        <v/>
      </c>
      <c r="D462" s="2" t="n"/>
      <c r="E462" s="4" t="n"/>
      <c r="F462" s="4" t="n"/>
      <c r="G462" s="12" t="n"/>
      <c r="H462" s="13">
        <f>IF($P462="","",IF($P462&lt;&gt;"OK",NA(),NETWORKDAYS(E462,F462,'Holidays'!$A$2:$A$51)*G462))</f>
        <v/>
      </c>
      <c r="I462" s="13">
        <f>IF($P462="","",IF($P462&lt;&gt;"OK",NA(),H462*'Settings'!$B$4*VLOOKUP(B462,'Employees'!$A$2:$I$101,5,FALSE)))</f>
        <v/>
      </c>
      <c r="J462" s="2" t="n"/>
      <c r="K462" s="2" t="n"/>
      <c r="L462" s="4" t="n"/>
      <c r="M462" s="2" t="n"/>
      <c r="N462" s="13">
        <f>IF($P462="","",IF($P462&lt;&gt;"OK",NA(),IF(J462="Approved",IF(E462&gt;'Settings'!$B$3,0,NETWORKDAYS(E462,MIN(F462,'Settings'!$B$3),'Holidays'!$A$2:$A$51)*G462*'Settings'!$B$4*VLOOKUP(B462,'Employees'!$A$2:$I$101,5,FALSE)),0)))</f>
        <v/>
      </c>
      <c r="O462" s="13">
        <f>IF($P462="","",IF($P462&lt;&gt;"OK",NA(),IF(J462="Approved",I462-N462,0)))</f>
        <v/>
      </c>
      <c r="P462" s="8">
        <f>IF(COUNTA(A462:B462,D462:G462,J462:M462)=0,"",IF('Settings'!$B$7&lt;&gt;"OK","CHECK SETTINGS",IF(OR(A462="",COUNTIFS($A$2:$A$1001,A462)&lt;&gt;1,COUNTIFS('Employees'!$A$2:$A$101,B462,'Employees'!$I$2:$I$101,"OK")&lt;&gt;1,COUNTIFS('Settings'!$H$11:$H$13,D462)&lt;&gt;1),"CHECK ID / TYPE",IF(OR(NOT(ISNUMBER(E462)),NOT(ISNUMBER(F462)),NOT(ISNUMBER(G462))),"CHECK DATES / FRACTION",IF(OR(E462&lt;MAX('Settings'!$B$2,VLOOKUP(B462,'Employees'!$A$2:$H$101,3,FALSE)),F462&gt;'Settings'!$B$5,F462&lt;E462,NOT(OR(G462=1,AND(G462=0.5,E462=F462))),NOT(OR(J462="Pending",J462="Approved",J462="Denied",J462="Canceled"))),"CHECK DATES / FRACTION / STATUS",IF(AND(OR(J462="Approved",J462="Denied"),OR(K462="",NOT(ISNUMBER(L462)))),"ADD DECISION RECORD",IF(AND(OR(J462="Approved",J462="Pending"),COUNTIFS($B$2:$B$1001,B462,$E$2:$E$1001,"&lt;="&amp;F462,$F$2:$F$1001,"&gt;="&amp;E462,$J$2:$J$1001,"&lt;&gt;Denied",$J$2:$J$1001,"&lt;&gt;Canceled")&gt;1),"OVERLAPPING ACTIVE REQUESTS",IF(NETWORKDAYS(E462,F462,'Holidays'!$A$2:$A$51)=0,"NO WORKDAYS","OK"))))))))</f>
        <v/>
      </c>
    </row>
    <row r="463">
      <c r="A463" s="11" t="n"/>
      <c r="B463" s="11" t="n"/>
      <c r="C463" s="8">
        <f>IF($P463="","",IF($P463&lt;&gt;"OK",NA(),VLOOKUP(B463,'Employees'!$A$2:$I$101,2,FALSE)))</f>
        <v/>
      </c>
      <c r="D463" s="2" t="n"/>
      <c r="E463" s="4" t="n"/>
      <c r="F463" s="4" t="n"/>
      <c r="G463" s="12" t="n"/>
      <c r="H463" s="13">
        <f>IF($P463="","",IF($P463&lt;&gt;"OK",NA(),NETWORKDAYS(E463,F463,'Holidays'!$A$2:$A$51)*G463))</f>
        <v/>
      </c>
      <c r="I463" s="13">
        <f>IF($P463="","",IF($P463&lt;&gt;"OK",NA(),H463*'Settings'!$B$4*VLOOKUP(B463,'Employees'!$A$2:$I$101,5,FALSE)))</f>
        <v/>
      </c>
      <c r="J463" s="2" t="n"/>
      <c r="K463" s="2" t="n"/>
      <c r="L463" s="4" t="n"/>
      <c r="M463" s="2" t="n"/>
      <c r="N463" s="13">
        <f>IF($P463="","",IF($P463&lt;&gt;"OK",NA(),IF(J463="Approved",IF(E463&gt;'Settings'!$B$3,0,NETWORKDAYS(E463,MIN(F463,'Settings'!$B$3),'Holidays'!$A$2:$A$51)*G463*'Settings'!$B$4*VLOOKUP(B463,'Employees'!$A$2:$I$101,5,FALSE)),0)))</f>
        <v/>
      </c>
      <c r="O463" s="13">
        <f>IF($P463="","",IF($P463&lt;&gt;"OK",NA(),IF(J463="Approved",I463-N463,0)))</f>
        <v/>
      </c>
      <c r="P463" s="8">
        <f>IF(COUNTA(A463:B463,D463:G463,J463:M463)=0,"",IF('Settings'!$B$7&lt;&gt;"OK","CHECK SETTINGS",IF(OR(A463="",COUNTIFS($A$2:$A$1001,A463)&lt;&gt;1,COUNTIFS('Employees'!$A$2:$A$101,B463,'Employees'!$I$2:$I$101,"OK")&lt;&gt;1,COUNTIFS('Settings'!$H$11:$H$13,D463)&lt;&gt;1),"CHECK ID / TYPE",IF(OR(NOT(ISNUMBER(E463)),NOT(ISNUMBER(F463)),NOT(ISNUMBER(G463))),"CHECK DATES / FRACTION",IF(OR(E463&lt;MAX('Settings'!$B$2,VLOOKUP(B463,'Employees'!$A$2:$H$101,3,FALSE)),F463&gt;'Settings'!$B$5,F463&lt;E463,NOT(OR(G463=1,AND(G463=0.5,E463=F463))),NOT(OR(J463="Pending",J463="Approved",J463="Denied",J463="Canceled"))),"CHECK DATES / FRACTION / STATUS",IF(AND(OR(J463="Approved",J463="Denied"),OR(K463="",NOT(ISNUMBER(L463)))),"ADD DECISION RECORD",IF(AND(OR(J463="Approved",J463="Pending"),COUNTIFS($B$2:$B$1001,B463,$E$2:$E$1001,"&lt;="&amp;F463,$F$2:$F$1001,"&gt;="&amp;E463,$J$2:$J$1001,"&lt;&gt;Denied",$J$2:$J$1001,"&lt;&gt;Canceled")&gt;1),"OVERLAPPING ACTIVE REQUESTS",IF(NETWORKDAYS(E463,F463,'Holidays'!$A$2:$A$51)=0,"NO WORKDAYS","OK"))))))))</f>
        <v/>
      </c>
    </row>
    <row r="464">
      <c r="A464" s="11" t="n"/>
      <c r="B464" s="11" t="n"/>
      <c r="C464" s="8">
        <f>IF($P464="","",IF($P464&lt;&gt;"OK",NA(),VLOOKUP(B464,'Employees'!$A$2:$I$101,2,FALSE)))</f>
        <v/>
      </c>
      <c r="D464" s="2" t="n"/>
      <c r="E464" s="4" t="n"/>
      <c r="F464" s="4" t="n"/>
      <c r="G464" s="12" t="n"/>
      <c r="H464" s="13">
        <f>IF($P464="","",IF($P464&lt;&gt;"OK",NA(),NETWORKDAYS(E464,F464,'Holidays'!$A$2:$A$51)*G464))</f>
        <v/>
      </c>
      <c r="I464" s="13">
        <f>IF($P464="","",IF($P464&lt;&gt;"OK",NA(),H464*'Settings'!$B$4*VLOOKUP(B464,'Employees'!$A$2:$I$101,5,FALSE)))</f>
        <v/>
      </c>
      <c r="J464" s="2" t="n"/>
      <c r="K464" s="2" t="n"/>
      <c r="L464" s="4" t="n"/>
      <c r="M464" s="2" t="n"/>
      <c r="N464" s="13">
        <f>IF($P464="","",IF($P464&lt;&gt;"OK",NA(),IF(J464="Approved",IF(E464&gt;'Settings'!$B$3,0,NETWORKDAYS(E464,MIN(F464,'Settings'!$B$3),'Holidays'!$A$2:$A$51)*G464*'Settings'!$B$4*VLOOKUP(B464,'Employees'!$A$2:$I$101,5,FALSE)),0)))</f>
        <v/>
      </c>
      <c r="O464" s="13">
        <f>IF($P464="","",IF($P464&lt;&gt;"OK",NA(),IF(J464="Approved",I464-N464,0)))</f>
        <v/>
      </c>
      <c r="P464" s="8">
        <f>IF(COUNTA(A464:B464,D464:G464,J464:M464)=0,"",IF('Settings'!$B$7&lt;&gt;"OK","CHECK SETTINGS",IF(OR(A464="",COUNTIFS($A$2:$A$1001,A464)&lt;&gt;1,COUNTIFS('Employees'!$A$2:$A$101,B464,'Employees'!$I$2:$I$101,"OK")&lt;&gt;1,COUNTIFS('Settings'!$H$11:$H$13,D464)&lt;&gt;1),"CHECK ID / TYPE",IF(OR(NOT(ISNUMBER(E464)),NOT(ISNUMBER(F464)),NOT(ISNUMBER(G464))),"CHECK DATES / FRACTION",IF(OR(E464&lt;MAX('Settings'!$B$2,VLOOKUP(B464,'Employees'!$A$2:$H$101,3,FALSE)),F464&gt;'Settings'!$B$5,F464&lt;E464,NOT(OR(G464=1,AND(G464=0.5,E464=F464))),NOT(OR(J464="Pending",J464="Approved",J464="Denied",J464="Canceled"))),"CHECK DATES / FRACTION / STATUS",IF(AND(OR(J464="Approved",J464="Denied"),OR(K464="",NOT(ISNUMBER(L464)))),"ADD DECISION RECORD",IF(AND(OR(J464="Approved",J464="Pending"),COUNTIFS($B$2:$B$1001,B464,$E$2:$E$1001,"&lt;="&amp;F464,$F$2:$F$1001,"&gt;="&amp;E464,$J$2:$J$1001,"&lt;&gt;Denied",$J$2:$J$1001,"&lt;&gt;Canceled")&gt;1),"OVERLAPPING ACTIVE REQUESTS",IF(NETWORKDAYS(E464,F464,'Holidays'!$A$2:$A$51)=0,"NO WORKDAYS","OK"))))))))</f>
        <v/>
      </c>
    </row>
    <row r="465">
      <c r="A465" s="11" t="n"/>
      <c r="B465" s="11" t="n"/>
      <c r="C465" s="8">
        <f>IF($P465="","",IF($P465&lt;&gt;"OK",NA(),VLOOKUP(B465,'Employees'!$A$2:$I$101,2,FALSE)))</f>
        <v/>
      </c>
      <c r="D465" s="2" t="n"/>
      <c r="E465" s="4" t="n"/>
      <c r="F465" s="4" t="n"/>
      <c r="G465" s="12" t="n"/>
      <c r="H465" s="13">
        <f>IF($P465="","",IF($P465&lt;&gt;"OK",NA(),NETWORKDAYS(E465,F465,'Holidays'!$A$2:$A$51)*G465))</f>
        <v/>
      </c>
      <c r="I465" s="13">
        <f>IF($P465="","",IF($P465&lt;&gt;"OK",NA(),H465*'Settings'!$B$4*VLOOKUP(B465,'Employees'!$A$2:$I$101,5,FALSE)))</f>
        <v/>
      </c>
      <c r="J465" s="2" t="n"/>
      <c r="K465" s="2" t="n"/>
      <c r="L465" s="4" t="n"/>
      <c r="M465" s="2" t="n"/>
      <c r="N465" s="13">
        <f>IF($P465="","",IF($P465&lt;&gt;"OK",NA(),IF(J465="Approved",IF(E465&gt;'Settings'!$B$3,0,NETWORKDAYS(E465,MIN(F465,'Settings'!$B$3),'Holidays'!$A$2:$A$51)*G465*'Settings'!$B$4*VLOOKUP(B465,'Employees'!$A$2:$I$101,5,FALSE)),0)))</f>
        <v/>
      </c>
      <c r="O465" s="13">
        <f>IF($P465="","",IF($P465&lt;&gt;"OK",NA(),IF(J465="Approved",I465-N465,0)))</f>
        <v/>
      </c>
      <c r="P465" s="8">
        <f>IF(COUNTA(A465:B465,D465:G465,J465:M465)=0,"",IF('Settings'!$B$7&lt;&gt;"OK","CHECK SETTINGS",IF(OR(A465="",COUNTIFS($A$2:$A$1001,A465)&lt;&gt;1,COUNTIFS('Employees'!$A$2:$A$101,B465,'Employees'!$I$2:$I$101,"OK")&lt;&gt;1,COUNTIFS('Settings'!$H$11:$H$13,D465)&lt;&gt;1),"CHECK ID / TYPE",IF(OR(NOT(ISNUMBER(E465)),NOT(ISNUMBER(F465)),NOT(ISNUMBER(G465))),"CHECK DATES / FRACTION",IF(OR(E465&lt;MAX('Settings'!$B$2,VLOOKUP(B465,'Employees'!$A$2:$H$101,3,FALSE)),F465&gt;'Settings'!$B$5,F465&lt;E465,NOT(OR(G465=1,AND(G465=0.5,E465=F465))),NOT(OR(J465="Pending",J465="Approved",J465="Denied",J465="Canceled"))),"CHECK DATES / FRACTION / STATUS",IF(AND(OR(J465="Approved",J465="Denied"),OR(K465="",NOT(ISNUMBER(L465)))),"ADD DECISION RECORD",IF(AND(OR(J465="Approved",J465="Pending"),COUNTIFS($B$2:$B$1001,B465,$E$2:$E$1001,"&lt;="&amp;F465,$F$2:$F$1001,"&gt;="&amp;E465,$J$2:$J$1001,"&lt;&gt;Denied",$J$2:$J$1001,"&lt;&gt;Canceled")&gt;1),"OVERLAPPING ACTIVE REQUESTS",IF(NETWORKDAYS(E465,F465,'Holidays'!$A$2:$A$51)=0,"NO WORKDAYS","OK"))))))))</f>
        <v/>
      </c>
    </row>
    <row r="466">
      <c r="A466" s="11" t="n"/>
      <c r="B466" s="11" t="n"/>
      <c r="C466" s="8">
        <f>IF($P466="","",IF($P466&lt;&gt;"OK",NA(),VLOOKUP(B466,'Employees'!$A$2:$I$101,2,FALSE)))</f>
        <v/>
      </c>
      <c r="D466" s="2" t="n"/>
      <c r="E466" s="4" t="n"/>
      <c r="F466" s="4" t="n"/>
      <c r="G466" s="12" t="n"/>
      <c r="H466" s="13">
        <f>IF($P466="","",IF($P466&lt;&gt;"OK",NA(),NETWORKDAYS(E466,F466,'Holidays'!$A$2:$A$51)*G466))</f>
        <v/>
      </c>
      <c r="I466" s="13">
        <f>IF($P466="","",IF($P466&lt;&gt;"OK",NA(),H466*'Settings'!$B$4*VLOOKUP(B466,'Employees'!$A$2:$I$101,5,FALSE)))</f>
        <v/>
      </c>
      <c r="J466" s="2" t="n"/>
      <c r="K466" s="2" t="n"/>
      <c r="L466" s="4" t="n"/>
      <c r="M466" s="2" t="n"/>
      <c r="N466" s="13">
        <f>IF($P466="","",IF($P466&lt;&gt;"OK",NA(),IF(J466="Approved",IF(E466&gt;'Settings'!$B$3,0,NETWORKDAYS(E466,MIN(F466,'Settings'!$B$3),'Holidays'!$A$2:$A$51)*G466*'Settings'!$B$4*VLOOKUP(B466,'Employees'!$A$2:$I$101,5,FALSE)),0)))</f>
        <v/>
      </c>
      <c r="O466" s="13">
        <f>IF($P466="","",IF($P466&lt;&gt;"OK",NA(),IF(J466="Approved",I466-N466,0)))</f>
        <v/>
      </c>
      <c r="P466" s="8">
        <f>IF(COUNTA(A466:B466,D466:G466,J466:M466)=0,"",IF('Settings'!$B$7&lt;&gt;"OK","CHECK SETTINGS",IF(OR(A466="",COUNTIFS($A$2:$A$1001,A466)&lt;&gt;1,COUNTIFS('Employees'!$A$2:$A$101,B466,'Employees'!$I$2:$I$101,"OK")&lt;&gt;1,COUNTIFS('Settings'!$H$11:$H$13,D466)&lt;&gt;1),"CHECK ID / TYPE",IF(OR(NOT(ISNUMBER(E466)),NOT(ISNUMBER(F466)),NOT(ISNUMBER(G466))),"CHECK DATES / FRACTION",IF(OR(E466&lt;MAX('Settings'!$B$2,VLOOKUP(B466,'Employees'!$A$2:$H$101,3,FALSE)),F466&gt;'Settings'!$B$5,F466&lt;E466,NOT(OR(G466=1,AND(G466=0.5,E466=F466))),NOT(OR(J466="Pending",J466="Approved",J466="Denied",J466="Canceled"))),"CHECK DATES / FRACTION / STATUS",IF(AND(OR(J466="Approved",J466="Denied"),OR(K466="",NOT(ISNUMBER(L466)))),"ADD DECISION RECORD",IF(AND(OR(J466="Approved",J466="Pending"),COUNTIFS($B$2:$B$1001,B466,$E$2:$E$1001,"&lt;="&amp;F466,$F$2:$F$1001,"&gt;="&amp;E466,$J$2:$J$1001,"&lt;&gt;Denied",$J$2:$J$1001,"&lt;&gt;Canceled")&gt;1),"OVERLAPPING ACTIVE REQUESTS",IF(NETWORKDAYS(E466,F466,'Holidays'!$A$2:$A$51)=0,"NO WORKDAYS","OK"))))))))</f>
        <v/>
      </c>
    </row>
    <row r="467">
      <c r="A467" s="11" t="n"/>
      <c r="B467" s="11" t="n"/>
      <c r="C467" s="8">
        <f>IF($P467="","",IF($P467&lt;&gt;"OK",NA(),VLOOKUP(B467,'Employees'!$A$2:$I$101,2,FALSE)))</f>
        <v/>
      </c>
      <c r="D467" s="2" t="n"/>
      <c r="E467" s="4" t="n"/>
      <c r="F467" s="4" t="n"/>
      <c r="G467" s="12" t="n"/>
      <c r="H467" s="13">
        <f>IF($P467="","",IF($P467&lt;&gt;"OK",NA(),NETWORKDAYS(E467,F467,'Holidays'!$A$2:$A$51)*G467))</f>
        <v/>
      </c>
      <c r="I467" s="13">
        <f>IF($P467="","",IF($P467&lt;&gt;"OK",NA(),H467*'Settings'!$B$4*VLOOKUP(B467,'Employees'!$A$2:$I$101,5,FALSE)))</f>
        <v/>
      </c>
      <c r="J467" s="2" t="n"/>
      <c r="K467" s="2" t="n"/>
      <c r="L467" s="4" t="n"/>
      <c r="M467" s="2" t="n"/>
      <c r="N467" s="13">
        <f>IF($P467="","",IF($P467&lt;&gt;"OK",NA(),IF(J467="Approved",IF(E467&gt;'Settings'!$B$3,0,NETWORKDAYS(E467,MIN(F467,'Settings'!$B$3),'Holidays'!$A$2:$A$51)*G467*'Settings'!$B$4*VLOOKUP(B467,'Employees'!$A$2:$I$101,5,FALSE)),0)))</f>
        <v/>
      </c>
      <c r="O467" s="13">
        <f>IF($P467="","",IF($P467&lt;&gt;"OK",NA(),IF(J467="Approved",I467-N467,0)))</f>
        <v/>
      </c>
      <c r="P467" s="8">
        <f>IF(COUNTA(A467:B467,D467:G467,J467:M467)=0,"",IF('Settings'!$B$7&lt;&gt;"OK","CHECK SETTINGS",IF(OR(A467="",COUNTIFS($A$2:$A$1001,A467)&lt;&gt;1,COUNTIFS('Employees'!$A$2:$A$101,B467,'Employees'!$I$2:$I$101,"OK")&lt;&gt;1,COUNTIFS('Settings'!$H$11:$H$13,D467)&lt;&gt;1),"CHECK ID / TYPE",IF(OR(NOT(ISNUMBER(E467)),NOT(ISNUMBER(F467)),NOT(ISNUMBER(G467))),"CHECK DATES / FRACTION",IF(OR(E467&lt;MAX('Settings'!$B$2,VLOOKUP(B467,'Employees'!$A$2:$H$101,3,FALSE)),F467&gt;'Settings'!$B$5,F467&lt;E467,NOT(OR(G467=1,AND(G467=0.5,E467=F467))),NOT(OR(J467="Pending",J467="Approved",J467="Denied",J467="Canceled"))),"CHECK DATES / FRACTION / STATUS",IF(AND(OR(J467="Approved",J467="Denied"),OR(K467="",NOT(ISNUMBER(L467)))),"ADD DECISION RECORD",IF(AND(OR(J467="Approved",J467="Pending"),COUNTIFS($B$2:$B$1001,B467,$E$2:$E$1001,"&lt;="&amp;F467,$F$2:$F$1001,"&gt;="&amp;E467,$J$2:$J$1001,"&lt;&gt;Denied",$J$2:$J$1001,"&lt;&gt;Canceled")&gt;1),"OVERLAPPING ACTIVE REQUESTS",IF(NETWORKDAYS(E467,F467,'Holidays'!$A$2:$A$51)=0,"NO WORKDAYS","OK"))))))))</f>
        <v/>
      </c>
    </row>
    <row r="468">
      <c r="A468" s="11" t="n"/>
      <c r="B468" s="11" t="n"/>
      <c r="C468" s="8">
        <f>IF($P468="","",IF($P468&lt;&gt;"OK",NA(),VLOOKUP(B468,'Employees'!$A$2:$I$101,2,FALSE)))</f>
        <v/>
      </c>
      <c r="D468" s="2" t="n"/>
      <c r="E468" s="4" t="n"/>
      <c r="F468" s="4" t="n"/>
      <c r="G468" s="12" t="n"/>
      <c r="H468" s="13">
        <f>IF($P468="","",IF($P468&lt;&gt;"OK",NA(),NETWORKDAYS(E468,F468,'Holidays'!$A$2:$A$51)*G468))</f>
        <v/>
      </c>
      <c r="I468" s="13">
        <f>IF($P468="","",IF($P468&lt;&gt;"OK",NA(),H468*'Settings'!$B$4*VLOOKUP(B468,'Employees'!$A$2:$I$101,5,FALSE)))</f>
        <v/>
      </c>
      <c r="J468" s="2" t="n"/>
      <c r="K468" s="2" t="n"/>
      <c r="L468" s="4" t="n"/>
      <c r="M468" s="2" t="n"/>
      <c r="N468" s="13">
        <f>IF($P468="","",IF($P468&lt;&gt;"OK",NA(),IF(J468="Approved",IF(E468&gt;'Settings'!$B$3,0,NETWORKDAYS(E468,MIN(F468,'Settings'!$B$3),'Holidays'!$A$2:$A$51)*G468*'Settings'!$B$4*VLOOKUP(B468,'Employees'!$A$2:$I$101,5,FALSE)),0)))</f>
        <v/>
      </c>
      <c r="O468" s="13">
        <f>IF($P468="","",IF($P468&lt;&gt;"OK",NA(),IF(J468="Approved",I468-N468,0)))</f>
        <v/>
      </c>
      <c r="P468" s="8">
        <f>IF(COUNTA(A468:B468,D468:G468,J468:M468)=0,"",IF('Settings'!$B$7&lt;&gt;"OK","CHECK SETTINGS",IF(OR(A468="",COUNTIFS($A$2:$A$1001,A468)&lt;&gt;1,COUNTIFS('Employees'!$A$2:$A$101,B468,'Employees'!$I$2:$I$101,"OK")&lt;&gt;1,COUNTIFS('Settings'!$H$11:$H$13,D468)&lt;&gt;1),"CHECK ID / TYPE",IF(OR(NOT(ISNUMBER(E468)),NOT(ISNUMBER(F468)),NOT(ISNUMBER(G468))),"CHECK DATES / FRACTION",IF(OR(E468&lt;MAX('Settings'!$B$2,VLOOKUP(B468,'Employees'!$A$2:$H$101,3,FALSE)),F468&gt;'Settings'!$B$5,F468&lt;E468,NOT(OR(G468=1,AND(G468=0.5,E468=F468))),NOT(OR(J468="Pending",J468="Approved",J468="Denied",J468="Canceled"))),"CHECK DATES / FRACTION / STATUS",IF(AND(OR(J468="Approved",J468="Denied"),OR(K468="",NOT(ISNUMBER(L468)))),"ADD DECISION RECORD",IF(AND(OR(J468="Approved",J468="Pending"),COUNTIFS($B$2:$B$1001,B468,$E$2:$E$1001,"&lt;="&amp;F468,$F$2:$F$1001,"&gt;="&amp;E468,$J$2:$J$1001,"&lt;&gt;Denied",$J$2:$J$1001,"&lt;&gt;Canceled")&gt;1),"OVERLAPPING ACTIVE REQUESTS",IF(NETWORKDAYS(E468,F468,'Holidays'!$A$2:$A$51)=0,"NO WORKDAYS","OK"))))))))</f>
        <v/>
      </c>
    </row>
    <row r="469">
      <c r="A469" s="11" t="n"/>
      <c r="B469" s="11" t="n"/>
      <c r="C469" s="8">
        <f>IF($P469="","",IF($P469&lt;&gt;"OK",NA(),VLOOKUP(B469,'Employees'!$A$2:$I$101,2,FALSE)))</f>
        <v/>
      </c>
      <c r="D469" s="2" t="n"/>
      <c r="E469" s="4" t="n"/>
      <c r="F469" s="4" t="n"/>
      <c r="G469" s="12" t="n"/>
      <c r="H469" s="13">
        <f>IF($P469="","",IF($P469&lt;&gt;"OK",NA(),NETWORKDAYS(E469,F469,'Holidays'!$A$2:$A$51)*G469))</f>
        <v/>
      </c>
      <c r="I469" s="13">
        <f>IF($P469="","",IF($P469&lt;&gt;"OK",NA(),H469*'Settings'!$B$4*VLOOKUP(B469,'Employees'!$A$2:$I$101,5,FALSE)))</f>
        <v/>
      </c>
      <c r="J469" s="2" t="n"/>
      <c r="K469" s="2" t="n"/>
      <c r="L469" s="4" t="n"/>
      <c r="M469" s="2" t="n"/>
      <c r="N469" s="13">
        <f>IF($P469="","",IF($P469&lt;&gt;"OK",NA(),IF(J469="Approved",IF(E469&gt;'Settings'!$B$3,0,NETWORKDAYS(E469,MIN(F469,'Settings'!$B$3),'Holidays'!$A$2:$A$51)*G469*'Settings'!$B$4*VLOOKUP(B469,'Employees'!$A$2:$I$101,5,FALSE)),0)))</f>
        <v/>
      </c>
      <c r="O469" s="13">
        <f>IF($P469="","",IF($P469&lt;&gt;"OK",NA(),IF(J469="Approved",I469-N469,0)))</f>
        <v/>
      </c>
      <c r="P469" s="8">
        <f>IF(COUNTA(A469:B469,D469:G469,J469:M469)=0,"",IF('Settings'!$B$7&lt;&gt;"OK","CHECK SETTINGS",IF(OR(A469="",COUNTIFS($A$2:$A$1001,A469)&lt;&gt;1,COUNTIFS('Employees'!$A$2:$A$101,B469,'Employees'!$I$2:$I$101,"OK")&lt;&gt;1,COUNTIFS('Settings'!$H$11:$H$13,D469)&lt;&gt;1),"CHECK ID / TYPE",IF(OR(NOT(ISNUMBER(E469)),NOT(ISNUMBER(F469)),NOT(ISNUMBER(G469))),"CHECK DATES / FRACTION",IF(OR(E469&lt;MAX('Settings'!$B$2,VLOOKUP(B469,'Employees'!$A$2:$H$101,3,FALSE)),F469&gt;'Settings'!$B$5,F469&lt;E469,NOT(OR(G469=1,AND(G469=0.5,E469=F469))),NOT(OR(J469="Pending",J469="Approved",J469="Denied",J469="Canceled"))),"CHECK DATES / FRACTION / STATUS",IF(AND(OR(J469="Approved",J469="Denied"),OR(K469="",NOT(ISNUMBER(L469)))),"ADD DECISION RECORD",IF(AND(OR(J469="Approved",J469="Pending"),COUNTIFS($B$2:$B$1001,B469,$E$2:$E$1001,"&lt;="&amp;F469,$F$2:$F$1001,"&gt;="&amp;E469,$J$2:$J$1001,"&lt;&gt;Denied",$J$2:$J$1001,"&lt;&gt;Canceled")&gt;1),"OVERLAPPING ACTIVE REQUESTS",IF(NETWORKDAYS(E469,F469,'Holidays'!$A$2:$A$51)=0,"NO WORKDAYS","OK"))))))))</f>
        <v/>
      </c>
    </row>
    <row r="470">
      <c r="A470" s="11" t="n"/>
      <c r="B470" s="11" t="n"/>
      <c r="C470" s="8">
        <f>IF($P470="","",IF($P470&lt;&gt;"OK",NA(),VLOOKUP(B470,'Employees'!$A$2:$I$101,2,FALSE)))</f>
        <v/>
      </c>
      <c r="D470" s="2" t="n"/>
      <c r="E470" s="4" t="n"/>
      <c r="F470" s="4" t="n"/>
      <c r="G470" s="12" t="n"/>
      <c r="H470" s="13">
        <f>IF($P470="","",IF($P470&lt;&gt;"OK",NA(),NETWORKDAYS(E470,F470,'Holidays'!$A$2:$A$51)*G470))</f>
        <v/>
      </c>
      <c r="I470" s="13">
        <f>IF($P470="","",IF($P470&lt;&gt;"OK",NA(),H470*'Settings'!$B$4*VLOOKUP(B470,'Employees'!$A$2:$I$101,5,FALSE)))</f>
        <v/>
      </c>
      <c r="J470" s="2" t="n"/>
      <c r="K470" s="2" t="n"/>
      <c r="L470" s="4" t="n"/>
      <c r="M470" s="2" t="n"/>
      <c r="N470" s="13">
        <f>IF($P470="","",IF($P470&lt;&gt;"OK",NA(),IF(J470="Approved",IF(E470&gt;'Settings'!$B$3,0,NETWORKDAYS(E470,MIN(F470,'Settings'!$B$3),'Holidays'!$A$2:$A$51)*G470*'Settings'!$B$4*VLOOKUP(B470,'Employees'!$A$2:$I$101,5,FALSE)),0)))</f>
        <v/>
      </c>
      <c r="O470" s="13">
        <f>IF($P470="","",IF($P470&lt;&gt;"OK",NA(),IF(J470="Approved",I470-N470,0)))</f>
        <v/>
      </c>
      <c r="P470" s="8">
        <f>IF(COUNTA(A470:B470,D470:G470,J470:M470)=0,"",IF('Settings'!$B$7&lt;&gt;"OK","CHECK SETTINGS",IF(OR(A470="",COUNTIFS($A$2:$A$1001,A470)&lt;&gt;1,COUNTIFS('Employees'!$A$2:$A$101,B470,'Employees'!$I$2:$I$101,"OK")&lt;&gt;1,COUNTIFS('Settings'!$H$11:$H$13,D470)&lt;&gt;1),"CHECK ID / TYPE",IF(OR(NOT(ISNUMBER(E470)),NOT(ISNUMBER(F470)),NOT(ISNUMBER(G470))),"CHECK DATES / FRACTION",IF(OR(E470&lt;MAX('Settings'!$B$2,VLOOKUP(B470,'Employees'!$A$2:$H$101,3,FALSE)),F470&gt;'Settings'!$B$5,F470&lt;E470,NOT(OR(G470=1,AND(G470=0.5,E470=F470))),NOT(OR(J470="Pending",J470="Approved",J470="Denied",J470="Canceled"))),"CHECK DATES / FRACTION / STATUS",IF(AND(OR(J470="Approved",J470="Denied"),OR(K470="",NOT(ISNUMBER(L470)))),"ADD DECISION RECORD",IF(AND(OR(J470="Approved",J470="Pending"),COUNTIFS($B$2:$B$1001,B470,$E$2:$E$1001,"&lt;="&amp;F470,$F$2:$F$1001,"&gt;="&amp;E470,$J$2:$J$1001,"&lt;&gt;Denied",$J$2:$J$1001,"&lt;&gt;Canceled")&gt;1),"OVERLAPPING ACTIVE REQUESTS",IF(NETWORKDAYS(E470,F470,'Holidays'!$A$2:$A$51)=0,"NO WORKDAYS","OK"))))))))</f>
        <v/>
      </c>
    </row>
    <row r="471">
      <c r="A471" s="11" t="n"/>
      <c r="B471" s="11" t="n"/>
      <c r="C471" s="8">
        <f>IF($P471="","",IF($P471&lt;&gt;"OK",NA(),VLOOKUP(B471,'Employees'!$A$2:$I$101,2,FALSE)))</f>
        <v/>
      </c>
      <c r="D471" s="2" t="n"/>
      <c r="E471" s="4" t="n"/>
      <c r="F471" s="4" t="n"/>
      <c r="G471" s="12" t="n"/>
      <c r="H471" s="13">
        <f>IF($P471="","",IF($P471&lt;&gt;"OK",NA(),NETWORKDAYS(E471,F471,'Holidays'!$A$2:$A$51)*G471))</f>
        <v/>
      </c>
      <c r="I471" s="13">
        <f>IF($P471="","",IF($P471&lt;&gt;"OK",NA(),H471*'Settings'!$B$4*VLOOKUP(B471,'Employees'!$A$2:$I$101,5,FALSE)))</f>
        <v/>
      </c>
      <c r="J471" s="2" t="n"/>
      <c r="K471" s="2" t="n"/>
      <c r="L471" s="4" t="n"/>
      <c r="M471" s="2" t="n"/>
      <c r="N471" s="13">
        <f>IF($P471="","",IF($P471&lt;&gt;"OK",NA(),IF(J471="Approved",IF(E471&gt;'Settings'!$B$3,0,NETWORKDAYS(E471,MIN(F471,'Settings'!$B$3),'Holidays'!$A$2:$A$51)*G471*'Settings'!$B$4*VLOOKUP(B471,'Employees'!$A$2:$I$101,5,FALSE)),0)))</f>
        <v/>
      </c>
      <c r="O471" s="13">
        <f>IF($P471="","",IF($P471&lt;&gt;"OK",NA(),IF(J471="Approved",I471-N471,0)))</f>
        <v/>
      </c>
      <c r="P471" s="8">
        <f>IF(COUNTA(A471:B471,D471:G471,J471:M471)=0,"",IF('Settings'!$B$7&lt;&gt;"OK","CHECK SETTINGS",IF(OR(A471="",COUNTIFS($A$2:$A$1001,A471)&lt;&gt;1,COUNTIFS('Employees'!$A$2:$A$101,B471,'Employees'!$I$2:$I$101,"OK")&lt;&gt;1,COUNTIFS('Settings'!$H$11:$H$13,D471)&lt;&gt;1),"CHECK ID / TYPE",IF(OR(NOT(ISNUMBER(E471)),NOT(ISNUMBER(F471)),NOT(ISNUMBER(G471))),"CHECK DATES / FRACTION",IF(OR(E471&lt;MAX('Settings'!$B$2,VLOOKUP(B471,'Employees'!$A$2:$H$101,3,FALSE)),F471&gt;'Settings'!$B$5,F471&lt;E471,NOT(OR(G471=1,AND(G471=0.5,E471=F471))),NOT(OR(J471="Pending",J471="Approved",J471="Denied",J471="Canceled"))),"CHECK DATES / FRACTION / STATUS",IF(AND(OR(J471="Approved",J471="Denied"),OR(K471="",NOT(ISNUMBER(L471)))),"ADD DECISION RECORD",IF(AND(OR(J471="Approved",J471="Pending"),COUNTIFS($B$2:$B$1001,B471,$E$2:$E$1001,"&lt;="&amp;F471,$F$2:$F$1001,"&gt;="&amp;E471,$J$2:$J$1001,"&lt;&gt;Denied",$J$2:$J$1001,"&lt;&gt;Canceled")&gt;1),"OVERLAPPING ACTIVE REQUESTS",IF(NETWORKDAYS(E471,F471,'Holidays'!$A$2:$A$51)=0,"NO WORKDAYS","OK"))))))))</f>
        <v/>
      </c>
    </row>
    <row r="472">
      <c r="A472" s="11" t="n"/>
      <c r="B472" s="11" t="n"/>
      <c r="C472" s="8">
        <f>IF($P472="","",IF($P472&lt;&gt;"OK",NA(),VLOOKUP(B472,'Employees'!$A$2:$I$101,2,FALSE)))</f>
        <v/>
      </c>
      <c r="D472" s="2" t="n"/>
      <c r="E472" s="4" t="n"/>
      <c r="F472" s="4" t="n"/>
      <c r="G472" s="12" t="n"/>
      <c r="H472" s="13">
        <f>IF($P472="","",IF($P472&lt;&gt;"OK",NA(),NETWORKDAYS(E472,F472,'Holidays'!$A$2:$A$51)*G472))</f>
        <v/>
      </c>
      <c r="I472" s="13">
        <f>IF($P472="","",IF($P472&lt;&gt;"OK",NA(),H472*'Settings'!$B$4*VLOOKUP(B472,'Employees'!$A$2:$I$101,5,FALSE)))</f>
        <v/>
      </c>
      <c r="J472" s="2" t="n"/>
      <c r="K472" s="2" t="n"/>
      <c r="L472" s="4" t="n"/>
      <c r="M472" s="2" t="n"/>
      <c r="N472" s="13">
        <f>IF($P472="","",IF($P472&lt;&gt;"OK",NA(),IF(J472="Approved",IF(E472&gt;'Settings'!$B$3,0,NETWORKDAYS(E472,MIN(F472,'Settings'!$B$3),'Holidays'!$A$2:$A$51)*G472*'Settings'!$B$4*VLOOKUP(B472,'Employees'!$A$2:$I$101,5,FALSE)),0)))</f>
        <v/>
      </c>
      <c r="O472" s="13">
        <f>IF($P472="","",IF($P472&lt;&gt;"OK",NA(),IF(J472="Approved",I472-N472,0)))</f>
        <v/>
      </c>
      <c r="P472" s="8">
        <f>IF(COUNTA(A472:B472,D472:G472,J472:M472)=0,"",IF('Settings'!$B$7&lt;&gt;"OK","CHECK SETTINGS",IF(OR(A472="",COUNTIFS($A$2:$A$1001,A472)&lt;&gt;1,COUNTIFS('Employees'!$A$2:$A$101,B472,'Employees'!$I$2:$I$101,"OK")&lt;&gt;1,COUNTIFS('Settings'!$H$11:$H$13,D472)&lt;&gt;1),"CHECK ID / TYPE",IF(OR(NOT(ISNUMBER(E472)),NOT(ISNUMBER(F472)),NOT(ISNUMBER(G472))),"CHECK DATES / FRACTION",IF(OR(E472&lt;MAX('Settings'!$B$2,VLOOKUP(B472,'Employees'!$A$2:$H$101,3,FALSE)),F472&gt;'Settings'!$B$5,F472&lt;E472,NOT(OR(G472=1,AND(G472=0.5,E472=F472))),NOT(OR(J472="Pending",J472="Approved",J472="Denied",J472="Canceled"))),"CHECK DATES / FRACTION / STATUS",IF(AND(OR(J472="Approved",J472="Denied"),OR(K472="",NOT(ISNUMBER(L472)))),"ADD DECISION RECORD",IF(AND(OR(J472="Approved",J472="Pending"),COUNTIFS($B$2:$B$1001,B472,$E$2:$E$1001,"&lt;="&amp;F472,$F$2:$F$1001,"&gt;="&amp;E472,$J$2:$J$1001,"&lt;&gt;Denied",$J$2:$J$1001,"&lt;&gt;Canceled")&gt;1),"OVERLAPPING ACTIVE REQUESTS",IF(NETWORKDAYS(E472,F472,'Holidays'!$A$2:$A$51)=0,"NO WORKDAYS","OK"))))))))</f>
        <v/>
      </c>
    </row>
    <row r="473">
      <c r="A473" s="11" t="n"/>
      <c r="B473" s="11" t="n"/>
      <c r="C473" s="8">
        <f>IF($P473="","",IF($P473&lt;&gt;"OK",NA(),VLOOKUP(B473,'Employees'!$A$2:$I$101,2,FALSE)))</f>
        <v/>
      </c>
      <c r="D473" s="2" t="n"/>
      <c r="E473" s="4" t="n"/>
      <c r="F473" s="4" t="n"/>
      <c r="G473" s="12" t="n"/>
      <c r="H473" s="13">
        <f>IF($P473="","",IF($P473&lt;&gt;"OK",NA(),NETWORKDAYS(E473,F473,'Holidays'!$A$2:$A$51)*G473))</f>
        <v/>
      </c>
      <c r="I473" s="13">
        <f>IF($P473="","",IF($P473&lt;&gt;"OK",NA(),H473*'Settings'!$B$4*VLOOKUP(B473,'Employees'!$A$2:$I$101,5,FALSE)))</f>
        <v/>
      </c>
      <c r="J473" s="2" t="n"/>
      <c r="K473" s="2" t="n"/>
      <c r="L473" s="4" t="n"/>
      <c r="M473" s="2" t="n"/>
      <c r="N473" s="13">
        <f>IF($P473="","",IF($P473&lt;&gt;"OK",NA(),IF(J473="Approved",IF(E473&gt;'Settings'!$B$3,0,NETWORKDAYS(E473,MIN(F473,'Settings'!$B$3),'Holidays'!$A$2:$A$51)*G473*'Settings'!$B$4*VLOOKUP(B473,'Employees'!$A$2:$I$101,5,FALSE)),0)))</f>
        <v/>
      </c>
      <c r="O473" s="13">
        <f>IF($P473="","",IF($P473&lt;&gt;"OK",NA(),IF(J473="Approved",I473-N473,0)))</f>
        <v/>
      </c>
      <c r="P473" s="8">
        <f>IF(COUNTA(A473:B473,D473:G473,J473:M473)=0,"",IF('Settings'!$B$7&lt;&gt;"OK","CHECK SETTINGS",IF(OR(A473="",COUNTIFS($A$2:$A$1001,A473)&lt;&gt;1,COUNTIFS('Employees'!$A$2:$A$101,B473,'Employees'!$I$2:$I$101,"OK")&lt;&gt;1,COUNTIFS('Settings'!$H$11:$H$13,D473)&lt;&gt;1),"CHECK ID / TYPE",IF(OR(NOT(ISNUMBER(E473)),NOT(ISNUMBER(F473)),NOT(ISNUMBER(G473))),"CHECK DATES / FRACTION",IF(OR(E473&lt;MAX('Settings'!$B$2,VLOOKUP(B473,'Employees'!$A$2:$H$101,3,FALSE)),F473&gt;'Settings'!$B$5,F473&lt;E473,NOT(OR(G473=1,AND(G473=0.5,E473=F473))),NOT(OR(J473="Pending",J473="Approved",J473="Denied",J473="Canceled"))),"CHECK DATES / FRACTION / STATUS",IF(AND(OR(J473="Approved",J473="Denied"),OR(K473="",NOT(ISNUMBER(L473)))),"ADD DECISION RECORD",IF(AND(OR(J473="Approved",J473="Pending"),COUNTIFS($B$2:$B$1001,B473,$E$2:$E$1001,"&lt;="&amp;F473,$F$2:$F$1001,"&gt;="&amp;E473,$J$2:$J$1001,"&lt;&gt;Denied",$J$2:$J$1001,"&lt;&gt;Canceled")&gt;1),"OVERLAPPING ACTIVE REQUESTS",IF(NETWORKDAYS(E473,F473,'Holidays'!$A$2:$A$51)=0,"NO WORKDAYS","OK"))))))))</f>
        <v/>
      </c>
    </row>
    <row r="474">
      <c r="A474" s="11" t="n"/>
      <c r="B474" s="11" t="n"/>
      <c r="C474" s="8">
        <f>IF($P474="","",IF($P474&lt;&gt;"OK",NA(),VLOOKUP(B474,'Employees'!$A$2:$I$101,2,FALSE)))</f>
        <v/>
      </c>
      <c r="D474" s="2" t="n"/>
      <c r="E474" s="4" t="n"/>
      <c r="F474" s="4" t="n"/>
      <c r="G474" s="12" t="n"/>
      <c r="H474" s="13">
        <f>IF($P474="","",IF($P474&lt;&gt;"OK",NA(),NETWORKDAYS(E474,F474,'Holidays'!$A$2:$A$51)*G474))</f>
        <v/>
      </c>
      <c r="I474" s="13">
        <f>IF($P474="","",IF($P474&lt;&gt;"OK",NA(),H474*'Settings'!$B$4*VLOOKUP(B474,'Employees'!$A$2:$I$101,5,FALSE)))</f>
        <v/>
      </c>
      <c r="J474" s="2" t="n"/>
      <c r="K474" s="2" t="n"/>
      <c r="L474" s="4" t="n"/>
      <c r="M474" s="2" t="n"/>
      <c r="N474" s="13">
        <f>IF($P474="","",IF($P474&lt;&gt;"OK",NA(),IF(J474="Approved",IF(E474&gt;'Settings'!$B$3,0,NETWORKDAYS(E474,MIN(F474,'Settings'!$B$3),'Holidays'!$A$2:$A$51)*G474*'Settings'!$B$4*VLOOKUP(B474,'Employees'!$A$2:$I$101,5,FALSE)),0)))</f>
        <v/>
      </c>
      <c r="O474" s="13">
        <f>IF($P474="","",IF($P474&lt;&gt;"OK",NA(),IF(J474="Approved",I474-N474,0)))</f>
        <v/>
      </c>
      <c r="P474" s="8">
        <f>IF(COUNTA(A474:B474,D474:G474,J474:M474)=0,"",IF('Settings'!$B$7&lt;&gt;"OK","CHECK SETTINGS",IF(OR(A474="",COUNTIFS($A$2:$A$1001,A474)&lt;&gt;1,COUNTIFS('Employees'!$A$2:$A$101,B474,'Employees'!$I$2:$I$101,"OK")&lt;&gt;1,COUNTIFS('Settings'!$H$11:$H$13,D474)&lt;&gt;1),"CHECK ID / TYPE",IF(OR(NOT(ISNUMBER(E474)),NOT(ISNUMBER(F474)),NOT(ISNUMBER(G474))),"CHECK DATES / FRACTION",IF(OR(E474&lt;MAX('Settings'!$B$2,VLOOKUP(B474,'Employees'!$A$2:$H$101,3,FALSE)),F474&gt;'Settings'!$B$5,F474&lt;E474,NOT(OR(G474=1,AND(G474=0.5,E474=F474))),NOT(OR(J474="Pending",J474="Approved",J474="Denied",J474="Canceled"))),"CHECK DATES / FRACTION / STATUS",IF(AND(OR(J474="Approved",J474="Denied"),OR(K474="",NOT(ISNUMBER(L474)))),"ADD DECISION RECORD",IF(AND(OR(J474="Approved",J474="Pending"),COUNTIFS($B$2:$B$1001,B474,$E$2:$E$1001,"&lt;="&amp;F474,$F$2:$F$1001,"&gt;="&amp;E474,$J$2:$J$1001,"&lt;&gt;Denied",$J$2:$J$1001,"&lt;&gt;Canceled")&gt;1),"OVERLAPPING ACTIVE REQUESTS",IF(NETWORKDAYS(E474,F474,'Holidays'!$A$2:$A$51)=0,"NO WORKDAYS","OK"))))))))</f>
        <v/>
      </c>
    </row>
    <row r="475">
      <c r="A475" s="11" t="n"/>
      <c r="B475" s="11" t="n"/>
      <c r="C475" s="8">
        <f>IF($P475="","",IF($P475&lt;&gt;"OK",NA(),VLOOKUP(B475,'Employees'!$A$2:$I$101,2,FALSE)))</f>
        <v/>
      </c>
      <c r="D475" s="2" t="n"/>
      <c r="E475" s="4" t="n"/>
      <c r="F475" s="4" t="n"/>
      <c r="G475" s="12" t="n"/>
      <c r="H475" s="13">
        <f>IF($P475="","",IF($P475&lt;&gt;"OK",NA(),NETWORKDAYS(E475,F475,'Holidays'!$A$2:$A$51)*G475))</f>
        <v/>
      </c>
      <c r="I475" s="13">
        <f>IF($P475="","",IF($P475&lt;&gt;"OK",NA(),H475*'Settings'!$B$4*VLOOKUP(B475,'Employees'!$A$2:$I$101,5,FALSE)))</f>
        <v/>
      </c>
      <c r="J475" s="2" t="n"/>
      <c r="K475" s="2" t="n"/>
      <c r="L475" s="4" t="n"/>
      <c r="M475" s="2" t="n"/>
      <c r="N475" s="13">
        <f>IF($P475="","",IF($P475&lt;&gt;"OK",NA(),IF(J475="Approved",IF(E475&gt;'Settings'!$B$3,0,NETWORKDAYS(E475,MIN(F475,'Settings'!$B$3),'Holidays'!$A$2:$A$51)*G475*'Settings'!$B$4*VLOOKUP(B475,'Employees'!$A$2:$I$101,5,FALSE)),0)))</f>
        <v/>
      </c>
      <c r="O475" s="13">
        <f>IF($P475="","",IF($P475&lt;&gt;"OK",NA(),IF(J475="Approved",I475-N475,0)))</f>
        <v/>
      </c>
      <c r="P475" s="8">
        <f>IF(COUNTA(A475:B475,D475:G475,J475:M475)=0,"",IF('Settings'!$B$7&lt;&gt;"OK","CHECK SETTINGS",IF(OR(A475="",COUNTIFS($A$2:$A$1001,A475)&lt;&gt;1,COUNTIFS('Employees'!$A$2:$A$101,B475,'Employees'!$I$2:$I$101,"OK")&lt;&gt;1,COUNTIFS('Settings'!$H$11:$H$13,D475)&lt;&gt;1),"CHECK ID / TYPE",IF(OR(NOT(ISNUMBER(E475)),NOT(ISNUMBER(F475)),NOT(ISNUMBER(G475))),"CHECK DATES / FRACTION",IF(OR(E475&lt;MAX('Settings'!$B$2,VLOOKUP(B475,'Employees'!$A$2:$H$101,3,FALSE)),F475&gt;'Settings'!$B$5,F475&lt;E475,NOT(OR(G475=1,AND(G475=0.5,E475=F475))),NOT(OR(J475="Pending",J475="Approved",J475="Denied",J475="Canceled"))),"CHECK DATES / FRACTION / STATUS",IF(AND(OR(J475="Approved",J475="Denied"),OR(K475="",NOT(ISNUMBER(L475)))),"ADD DECISION RECORD",IF(AND(OR(J475="Approved",J475="Pending"),COUNTIFS($B$2:$B$1001,B475,$E$2:$E$1001,"&lt;="&amp;F475,$F$2:$F$1001,"&gt;="&amp;E475,$J$2:$J$1001,"&lt;&gt;Denied",$J$2:$J$1001,"&lt;&gt;Canceled")&gt;1),"OVERLAPPING ACTIVE REQUESTS",IF(NETWORKDAYS(E475,F475,'Holidays'!$A$2:$A$51)=0,"NO WORKDAYS","OK"))))))))</f>
        <v/>
      </c>
    </row>
    <row r="476">
      <c r="A476" s="11" t="n"/>
      <c r="B476" s="11" t="n"/>
      <c r="C476" s="8">
        <f>IF($P476="","",IF($P476&lt;&gt;"OK",NA(),VLOOKUP(B476,'Employees'!$A$2:$I$101,2,FALSE)))</f>
        <v/>
      </c>
      <c r="D476" s="2" t="n"/>
      <c r="E476" s="4" t="n"/>
      <c r="F476" s="4" t="n"/>
      <c r="G476" s="12" t="n"/>
      <c r="H476" s="13">
        <f>IF($P476="","",IF($P476&lt;&gt;"OK",NA(),NETWORKDAYS(E476,F476,'Holidays'!$A$2:$A$51)*G476))</f>
        <v/>
      </c>
      <c r="I476" s="13">
        <f>IF($P476="","",IF($P476&lt;&gt;"OK",NA(),H476*'Settings'!$B$4*VLOOKUP(B476,'Employees'!$A$2:$I$101,5,FALSE)))</f>
        <v/>
      </c>
      <c r="J476" s="2" t="n"/>
      <c r="K476" s="2" t="n"/>
      <c r="L476" s="4" t="n"/>
      <c r="M476" s="2" t="n"/>
      <c r="N476" s="13">
        <f>IF($P476="","",IF($P476&lt;&gt;"OK",NA(),IF(J476="Approved",IF(E476&gt;'Settings'!$B$3,0,NETWORKDAYS(E476,MIN(F476,'Settings'!$B$3),'Holidays'!$A$2:$A$51)*G476*'Settings'!$B$4*VLOOKUP(B476,'Employees'!$A$2:$I$101,5,FALSE)),0)))</f>
        <v/>
      </c>
      <c r="O476" s="13">
        <f>IF($P476="","",IF($P476&lt;&gt;"OK",NA(),IF(J476="Approved",I476-N476,0)))</f>
        <v/>
      </c>
      <c r="P476" s="8">
        <f>IF(COUNTA(A476:B476,D476:G476,J476:M476)=0,"",IF('Settings'!$B$7&lt;&gt;"OK","CHECK SETTINGS",IF(OR(A476="",COUNTIFS($A$2:$A$1001,A476)&lt;&gt;1,COUNTIFS('Employees'!$A$2:$A$101,B476,'Employees'!$I$2:$I$101,"OK")&lt;&gt;1,COUNTIFS('Settings'!$H$11:$H$13,D476)&lt;&gt;1),"CHECK ID / TYPE",IF(OR(NOT(ISNUMBER(E476)),NOT(ISNUMBER(F476)),NOT(ISNUMBER(G476))),"CHECK DATES / FRACTION",IF(OR(E476&lt;MAX('Settings'!$B$2,VLOOKUP(B476,'Employees'!$A$2:$H$101,3,FALSE)),F476&gt;'Settings'!$B$5,F476&lt;E476,NOT(OR(G476=1,AND(G476=0.5,E476=F476))),NOT(OR(J476="Pending",J476="Approved",J476="Denied",J476="Canceled"))),"CHECK DATES / FRACTION / STATUS",IF(AND(OR(J476="Approved",J476="Denied"),OR(K476="",NOT(ISNUMBER(L476)))),"ADD DECISION RECORD",IF(AND(OR(J476="Approved",J476="Pending"),COUNTIFS($B$2:$B$1001,B476,$E$2:$E$1001,"&lt;="&amp;F476,$F$2:$F$1001,"&gt;="&amp;E476,$J$2:$J$1001,"&lt;&gt;Denied",$J$2:$J$1001,"&lt;&gt;Canceled")&gt;1),"OVERLAPPING ACTIVE REQUESTS",IF(NETWORKDAYS(E476,F476,'Holidays'!$A$2:$A$51)=0,"NO WORKDAYS","OK"))))))))</f>
        <v/>
      </c>
    </row>
    <row r="477">
      <c r="A477" s="11" t="n"/>
      <c r="B477" s="11" t="n"/>
      <c r="C477" s="8">
        <f>IF($P477="","",IF($P477&lt;&gt;"OK",NA(),VLOOKUP(B477,'Employees'!$A$2:$I$101,2,FALSE)))</f>
        <v/>
      </c>
      <c r="D477" s="2" t="n"/>
      <c r="E477" s="4" t="n"/>
      <c r="F477" s="4" t="n"/>
      <c r="G477" s="12" t="n"/>
      <c r="H477" s="13">
        <f>IF($P477="","",IF($P477&lt;&gt;"OK",NA(),NETWORKDAYS(E477,F477,'Holidays'!$A$2:$A$51)*G477))</f>
        <v/>
      </c>
      <c r="I477" s="13">
        <f>IF($P477="","",IF($P477&lt;&gt;"OK",NA(),H477*'Settings'!$B$4*VLOOKUP(B477,'Employees'!$A$2:$I$101,5,FALSE)))</f>
        <v/>
      </c>
      <c r="J477" s="2" t="n"/>
      <c r="K477" s="2" t="n"/>
      <c r="L477" s="4" t="n"/>
      <c r="M477" s="2" t="n"/>
      <c r="N477" s="13">
        <f>IF($P477="","",IF($P477&lt;&gt;"OK",NA(),IF(J477="Approved",IF(E477&gt;'Settings'!$B$3,0,NETWORKDAYS(E477,MIN(F477,'Settings'!$B$3),'Holidays'!$A$2:$A$51)*G477*'Settings'!$B$4*VLOOKUP(B477,'Employees'!$A$2:$I$101,5,FALSE)),0)))</f>
        <v/>
      </c>
      <c r="O477" s="13">
        <f>IF($P477="","",IF($P477&lt;&gt;"OK",NA(),IF(J477="Approved",I477-N477,0)))</f>
        <v/>
      </c>
      <c r="P477" s="8">
        <f>IF(COUNTA(A477:B477,D477:G477,J477:M477)=0,"",IF('Settings'!$B$7&lt;&gt;"OK","CHECK SETTINGS",IF(OR(A477="",COUNTIFS($A$2:$A$1001,A477)&lt;&gt;1,COUNTIFS('Employees'!$A$2:$A$101,B477,'Employees'!$I$2:$I$101,"OK")&lt;&gt;1,COUNTIFS('Settings'!$H$11:$H$13,D477)&lt;&gt;1),"CHECK ID / TYPE",IF(OR(NOT(ISNUMBER(E477)),NOT(ISNUMBER(F477)),NOT(ISNUMBER(G477))),"CHECK DATES / FRACTION",IF(OR(E477&lt;MAX('Settings'!$B$2,VLOOKUP(B477,'Employees'!$A$2:$H$101,3,FALSE)),F477&gt;'Settings'!$B$5,F477&lt;E477,NOT(OR(G477=1,AND(G477=0.5,E477=F477))),NOT(OR(J477="Pending",J477="Approved",J477="Denied",J477="Canceled"))),"CHECK DATES / FRACTION / STATUS",IF(AND(OR(J477="Approved",J477="Denied"),OR(K477="",NOT(ISNUMBER(L477)))),"ADD DECISION RECORD",IF(AND(OR(J477="Approved",J477="Pending"),COUNTIFS($B$2:$B$1001,B477,$E$2:$E$1001,"&lt;="&amp;F477,$F$2:$F$1001,"&gt;="&amp;E477,$J$2:$J$1001,"&lt;&gt;Denied",$J$2:$J$1001,"&lt;&gt;Canceled")&gt;1),"OVERLAPPING ACTIVE REQUESTS",IF(NETWORKDAYS(E477,F477,'Holidays'!$A$2:$A$51)=0,"NO WORKDAYS","OK"))))))))</f>
        <v/>
      </c>
    </row>
    <row r="478">
      <c r="A478" s="11" t="n"/>
      <c r="B478" s="11" t="n"/>
      <c r="C478" s="8">
        <f>IF($P478="","",IF($P478&lt;&gt;"OK",NA(),VLOOKUP(B478,'Employees'!$A$2:$I$101,2,FALSE)))</f>
        <v/>
      </c>
      <c r="D478" s="2" t="n"/>
      <c r="E478" s="4" t="n"/>
      <c r="F478" s="4" t="n"/>
      <c r="G478" s="12" t="n"/>
      <c r="H478" s="13">
        <f>IF($P478="","",IF($P478&lt;&gt;"OK",NA(),NETWORKDAYS(E478,F478,'Holidays'!$A$2:$A$51)*G478))</f>
        <v/>
      </c>
      <c r="I478" s="13">
        <f>IF($P478="","",IF($P478&lt;&gt;"OK",NA(),H478*'Settings'!$B$4*VLOOKUP(B478,'Employees'!$A$2:$I$101,5,FALSE)))</f>
        <v/>
      </c>
      <c r="J478" s="2" t="n"/>
      <c r="K478" s="2" t="n"/>
      <c r="L478" s="4" t="n"/>
      <c r="M478" s="2" t="n"/>
      <c r="N478" s="13">
        <f>IF($P478="","",IF($P478&lt;&gt;"OK",NA(),IF(J478="Approved",IF(E478&gt;'Settings'!$B$3,0,NETWORKDAYS(E478,MIN(F478,'Settings'!$B$3),'Holidays'!$A$2:$A$51)*G478*'Settings'!$B$4*VLOOKUP(B478,'Employees'!$A$2:$I$101,5,FALSE)),0)))</f>
        <v/>
      </c>
      <c r="O478" s="13">
        <f>IF($P478="","",IF($P478&lt;&gt;"OK",NA(),IF(J478="Approved",I478-N478,0)))</f>
        <v/>
      </c>
      <c r="P478" s="8">
        <f>IF(COUNTA(A478:B478,D478:G478,J478:M478)=0,"",IF('Settings'!$B$7&lt;&gt;"OK","CHECK SETTINGS",IF(OR(A478="",COUNTIFS($A$2:$A$1001,A478)&lt;&gt;1,COUNTIFS('Employees'!$A$2:$A$101,B478,'Employees'!$I$2:$I$101,"OK")&lt;&gt;1,COUNTIFS('Settings'!$H$11:$H$13,D478)&lt;&gt;1),"CHECK ID / TYPE",IF(OR(NOT(ISNUMBER(E478)),NOT(ISNUMBER(F478)),NOT(ISNUMBER(G478))),"CHECK DATES / FRACTION",IF(OR(E478&lt;MAX('Settings'!$B$2,VLOOKUP(B478,'Employees'!$A$2:$H$101,3,FALSE)),F478&gt;'Settings'!$B$5,F478&lt;E478,NOT(OR(G478=1,AND(G478=0.5,E478=F478))),NOT(OR(J478="Pending",J478="Approved",J478="Denied",J478="Canceled"))),"CHECK DATES / FRACTION / STATUS",IF(AND(OR(J478="Approved",J478="Denied"),OR(K478="",NOT(ISNUMBER(L478)))),"ADD DECISION RECORD",IF(AND(OR(J478="Approved",J478="Pending"),COUNTIFS($B$2:$B$1001,B478,$E$2:$E$1001,"&lt;="&amp;F478,$F$2:$F$1001,"&gt;="&amp;E478,$J$2:$J$1001,"&lt;&gt;Denied",$J$2:$J$1001,"&lt;&gt;Canceled")&gt;1),"OVERLAPPING ACTIVE REQUESTS",IF(NETWORKDAYS(E478,F478,'Holidays'!$A$2:$A$51)=0,"NO WORKDAYS","OK"))))))))</f>
        <v/>
      </c>
    </row>
    <row r="479">
      <c r="A479" s="11" t="n"/>
      <c r="B479" s="11" t="n"/>
      <c r="C479" s="8">
        <f>IF($P479="","",IF($P479&lt;&gt;"OK",NA(),VLOOKUP(B479,'Employees'!$A$2:$I$101,2,FALSE)))</f>
        <v/>
      </c>
      <c r="D479" s="2" t="n"/>
      <c r="E479" s="4" t="n"/>
      <c r="F479" s="4" t="n"/>
      <c r="G479" s="12" t="n"/>
      <c r="H479" s="13">
        <f>IF($P479="","",IF($P479&lt;&gt;"OK",NA(),NETWORKDAYS(E479,F479,'Holidays'!$A$2:$A$51)*G479))</f>
        <v/>
      </c>
      <c r="I479" s="13">
        <f>IF($P479="","",IF($P479&lt;&gt;"OK",NA(),H479*'Settings'!$B$4*VLOOKUP(B479,'Employees'!$A$2:$I$101,5,FALSE)))</f>
        <v/>
      </c>
      <c r="J479" s="2" t="n"/>
      <c r="K479" s="2" t="n"/>
      <c r="L479" s="4" t="n"/>
      <c r="M479" s="2" t="n"/>
      <c r="N479" s="13">
        <f>IF($P479="","",IF($P479&lt;&gt;"OK",NA(),IF(J479="Approved",IF(E479&gt;'Settings'!$B$3,0,NETWORKDAYS(E479,MIN(F479,'Settings'!$B$3),'Holidays'!$A$2:$A$51)*G479*'Settings'!$B$4*VLOOKUP(B479,'Employees'!$A$2:$I$101,5,FALSE)),0)))</f>
        <v/>
      </c>
      <c r="O479" s="13">
        <f>IF($P479="","",IF($P479&lt;&gt;"OK",NA(),IF(J479="Approved",I479-N479,0)))</f>
        <v/>
      </c>
      <c r="P479" s="8">
        <f>IF(COUNTA(A479:B479,D479:G479,J479:M479)=0,"",IF('Settings'!$B$7&lt;&gt;"OK","CHECK SETTINGS",IF(OR(A479="",COUNTIFS($A$2:$A$1001,A479)&lt;&gt;1,COUNTIFS('Employees'!$A$2:$A$101,B479,'Employees'!$I$2:$I$101,"OK")&lt;&gt;1,COUNTIFS('Settings'!$H$11:$H$13,D479)&lt;&gt;1),"CHECK ID / TYPE",IF(OR(NOT(ISNUMBER(E479)),NOT(ISNUMBER(F479)),NOT(ISNUMBER(G479))),"CHECK DATES / FRACTION",IF(OR(E479&lt;MAX('Settings'!$B$2,VLOOKUP(B479,'Employees'!$A$2:$H$101,3,FALSE)),F479&gt;'Settings'!$B$5,F479&lt;E479,NOT(OR(G479=1,AND(G479=0.5,E479=F479))),NOT(OR(J479="Pending",J479="Approved",J479="Denied",J479="Canceled"))),"CHECK DATES / FRACTION / STATUS",IF(AND(OR(J479="Approved",J479="Denied"),OR(K479="",NOT(ISNUMBER(L479)))),"ADD DECISION RECORD",IF(AND(OR(J479="Approved",J479="Pending"),COUNTIFS($B$2:$B$1001,B479,$E$2:$E$1001,"&lt;="&amp;F479,$F$2:$F$1001,"&gt;="&amp;E479,$J$2:$J$1001,"&lt;&gt;Denied",$J$2:$J$1001,"&lt;&gt;Canceled")&gt;1),"OVERLAPPING ACTIVE REQUESTS",IF(NETWORKDAYS(E479,F479,'Holidays'!$A$2:$A$51)=0,"NO WORKDAYS","OK"))))))))</f>
        <v/>
      </c>
    </row>
    <row r="480">
      <c r="A480" s="11" t="n"/>
      <c r="B480" s="11" t="n"/>
      <c r="C480" s="8">
        <f>IF($P480="","",IF($P480&lt;&gt;"OK",NA(),VLOOKUP(B480,'Employees'!$A$2:$I$101,2,FALSE)))</f>
        <v/>
      </c>
      <c r="D480" s="2" t="n"/>
      <c r="E480" s="4" t="n"/>
      <c r="F480" s="4" t="n"/>
      <c r="G480" s="12" t="n"/>
      <c r="H480" s="13">
        <f>IF($P480="","",IF($P480&lt;&gt;"OK",NA(),NETWORKDAYS(E480,F480,'Holidays'!$A$2:$A$51)*G480))</f>
        <v/>
      </c>
      <c r="I480" s="13">
        <f>IF($P480="","",IF($P480&lt;&gt;"OK",NA(),H480*'Settings'!$B$4*VLOOKUP(B480,'Employees'!$A$2:$I$101,5,FALSE)))</f>
        <v/>
      </c>
      <c r="J480" s="2" t="n"/>
      <c r="K480" s="2" t="n"/>
      <c r="L480" s="4" t="n"/>
      <c r="M480" s="2" t="n"/>
      <c r="N480" s="13">
        <f>IF($P480="","",IF($P480&lt;&gt;"OK",NA(),IF(J480="Approved",IF(E480&gt;'Settings'!$B$3,0,NETWORKDAYS(E480,MIN(F480,'Settings'!$B$3),'Holidays'!$A$2:$A$51)*G480*'Settings'!$B$4*VLOOKUP(B480,'Employees'!$A$2:$I$101,5,FALSE)),0)))</f>
        <v/>
      </c>
      <c r="O480" s="13">
        <f>IF($P480="","",IF($P480&lt;&gt;"OK",NA(),IF(J480="Approved",I480-N480,0)))</f>
        <v/>
      </c>
      <c r="P480" s="8">
        <f>IF(COUNTA(A480:B480,D480:G480,J480:M480)=0,"",IF('Settings'!$B$7&lt;&gt;"OK","CHECK SETTINGS",IF(OR(A480="",COUNTIFS($A$2:$A$1001,A480)&lt;&gt;1,COUNTIFS('Employees'!$A$2:$A$101,B480,'Employees'!$I$2:$I$101,"OK")&lt;&gt;1,COUNTIFS('Settings'!$H$11:$H$13,D480)&lt;&gt;1),"CHECK ID / TYPE",IF(OR(NOT(ISNUMBER(E480)),NOT(ISNUMBER(F480)),NOT(ISNUMBER(G480))),"CHECK DATES / FRACTION",IF(OR(E480&lt;MAX('Settings'!$B$2,VLOOKUP(B480,'Employees'!$A$2:$H$101,3,FALSE)),F480&gt;'Settings'!$B$5,F480&lt;E480,NOT(OR(G480=1,AND(G480=0.5,E480=F480))),NOT(OR(J480="Pending",J480="Approved",J480="Denied",J480="Canceled"))),"CHECK DATES / FRACTION / STATUS",IF(AND(OR(J480="Approved",J480="Denied"),OR(K480="",NOT(ISNUMBER(L480)))),"ADD DECISION RECORD",IF(AND(OR(J480="Approved",J480="Pending"),COUNTIFS($B$2:$B$1001,B480,$E$2:$E$1001,"&lt;="&amp;F480,$F$2:$F$1001,"&gt;="&amp;E480,$J$2:$J$1001,"&lt;&gt;Denied",$J$2:$J$1001,"&lt;&gt;Canceled")&gt;1),"OVERLAPPING ACTIVE REQUESTS",IF(NETWORKDAYS(E480,F480,'Holidays'!$A$2:$A$51)=0,"NO WORKDAYS","OK"))))))))</f>
        <v/>
      </c>
    </row>
    <row r="481">
      <c r="A481" s="11" t="n"/>
      <c r="B481" s="11" t="n"/>
      <c r="C481" s="8">
        <f>IF($P481="","",IF($P481&lt;&gt;"OK",NA(),VLOOKUP(B481,'Employees'!$A$2:$I$101,2,FALSE)))</f>
        <v/>
      </c>
      <c r="D481" s="2" t="n"/>
      <c r="E481" s="4" t="n"/>
      <c r="F481" s="4" t="n"/>
      <c r="G481" s="12" t="n"/>
      <c r="H481" s="13">
        <f>IF($P481="","",IF($P481&lt;&gt;"OK",NA(),NETWORKDAYS(E481,F481,'Holidays'!$A$2:$A$51)*G481))</f>
        <v/>
      </c>
      <c r="I481" s="13">
        <f>IF($P481="","",IF($P481&lt;&gt;"OK",NA(),H481*'Settings'!$B$4*VLOOKUP(B481,'Employees'!$A$2:$I$101,5,FALSE)))</f>
        <v/>
      </c>
      <c r="J481" s="2" t="n"/>
      <c r="K481" s="2" t="n"/>
      <c r="L481" s="4" t="n"/>
      <c r="M481" s="2" t="n"/>
      <c r="N481" s="13">
        <f>IF($P481="","",IF($P481&lt;&gt;"OK",NA(),IF(J481="Approved",IF(E481&gt;'Settings'!$B$3,0,NETWORKDAYS(E481,MIN(F481,'Settings'!$B$3),'Holidays'!$A$2:$A$51)*G481*'Settings'!$B$4*VLOOKUP(B481,'Employees'!$A$2:$I$101,5,FALSE)),0)))</f>
        <v/>
      </c>
      <c r="O481" s="13">
        <f>IF($P481="","",IF($P481&lt;&gt;"OK",NA(),IF(J481="Approved",I481-N481,0)))</f>
        <v/>
      </c>
      <c r="P481" s="8">
        <f>IF(COUNTA(A481:B481,D481:G481,J481:M481)=0,"",IF('Settings'!$B$7&lt;&gt;"OK","CHECK SETTINGS",IF(OR(A481="",COUNTIFS($A$2:$A$1001,A481)&lt;&gt;1,COUNTIFS('Employees'!$A$2:$A$101,B481,'Employees'!$I$2:$I$101,"OK")&lt;&gt;1,COUNTIFS('Settings'!$H$11:$H$13,D481)&lt;&gt;1),"CHECK ID / TYPE",IF(OR(NOT(ISNUMBER(E481)),NOT(ISNUMBER(F481)),NOT(ISNUMBER(G481))),"CHECK DATES / FRACTION",IF(OR(E481&lt;MAX('Settings'!$B$2,VLOOKUP(B481,'Employees'!$A$2:$H$101,3,FALSE)),F481&gt;'Settings'!$B$5,F481&lt;E481,NOT(OR(G481=1,AND(G481=0.5,E481=F481))),NOT(OR(J481="Pending",J481="Approved",J481="Denied",J481="Canceled"))),"CHECK DATES / FRACTION / STATUS",IF(AND(OR(J481="Approved",J481="Denied"),OR(K481="",NOT(ISNUMBER(L481)))),"ADD DECISION RECORD",IF(AND(OR(J481="Approved",J481="Pending"),COUNTIFS($B$2:$B$1001,B481,$E$2:$E$1001,"&lt;="&amp;F481,$F$2:$F$1001,"&gt;="&amp;E481,$J$2:$J$1001,"&lt;&gt;Denied",$J$2:$J$1001,"&lt;&gt;Canceled")&gt;1),"OVERLAPPING ACTIVE REQUESTS",IF(NETWORKDAYS(E481,F481,'Holidays'!$A$2:$A$51)=0,"NO WORKDAYS","OK"))))))))</f>
        <v/>
      </c>
    </row>
    <row r="482">
      <c r="A482" s="11" t="n"/>
      <c r="B482" s="11" t="n"/>
      <c r="C482" s="8">
        <f>IF($P482="","",IF($P482&lt;&gt;"OK",NA(),VLOOKUP(B482,'Employees'!$A$2:$I$101,2,FALSE)))</f>
        <v/>
      </c>
      <c r="D482" s="2" t="n"/>
      <c r="E482" s="4" t="n"/>
      <c r="F482" s="4" t="n"/>
      <c r="G482" s="12" t="n"/>
      <c r="H482" s="13">
        <f>IF($P482="","",IF($P482&lt;&gt;"OK",NA(),NETWORKDAYS(E482,F482,'Holidays'!$A$2:$A$51)*G482))</f>
        <v/>
      </c>
      <c r="I482" s="13">
        <f>IF($P482="","",IF($P482&lt;&gt;"OK",NA(),H482*'Settings'!$B$4*VLOOKUP(B482,'Employees'!$A$2:$I$101,5,FALSE)))</f>
        <v/>
      </c>
      <c r="J482" s="2" t="n"/>
      <c r="K482" s="2" t="n"/>
      <c r="L482" s="4" t="n"/>
      <c r="M482" s="2" t="n"/>
      <c r="N482" s="13">
        <f>IF($P482="","",IF($P482&lt;&gt;"OK",NA(),IF(J482="Approved",IF(E482&gt;'Settings'!$B$3,0,NETWORKDAYS(E482,MIN(F482,'Settings'!$B$3),'Holidays'!$A$2:$A$51)*G482*'Settings'!$B$4*VLOOKUP(B482,'Employees'!$A$2:$I$101,5,FALSE)),0)))</f>
        <v/>
      </c>
      <c r="O482" s="13">
        <f>IF($P482="","",IF($P482&lt;&gt;"OK",NA(),IF(J482="Approved",I482-N482,0)))</f>
        <v/>
      </c>
      <c r="P482" s="8">
        <f>IF(COUNTA(A482:B482,D482:G482,J482:M482)=0,"",IF('Settings'!$B$7&lt;&gt;"OK","CHECK SETTINGS",IF(OR(A482="",COUNTIFS($A$2:$A$1001,A482)&lt;&gt;1,COUNTIFS('Employees'!$A$2:$A$101,B482,'Employees'!$I$2:$I$101,"OK")&lt;&gt;1,COUNTIFS('Settings'!$H$11:$H$13,D482)&lt;&gt;1),"CHECK ID / TYPE",IF(OR(NOT(ISNUMBER(E482)),NOT(ISNUMBER(F482)),NOT(ISNUMBER(G482))),"CHECK DATES / FRACTION",IF(OR(E482&lt;MAX('Settings'!$B$2,VLOOKUP(B482,'Employees'!$A$2:$H$101,3,FALSE)),F482&gt;'Settings'!$B$5,F482&lt;E482,NOT(OR(G482=1,AND(G482=0.5,E482=F482))),NOT(OR(J482="Pending",J482="Approved",J482="Denied",J482="Canceled"))),"CHECK DATES / FRACTION / STATUS",IF(AND(OR(J482="Approved",J482="Denied"),OR(K482="",NOT(ISNUMBER(L482)))),"ADD DECISION RECORD",IF(AND(OR(J482="Approved",J482="Pending"),COUNTIFS($B$2:$B$1001,B482,$E$2:$E$1001,"&lt;="&amp;F482,$F$2:$F$1001,"&gt;="&amp;E482,$J$2:$J$1001,"&lt;&gt;Denied",$J$2:$J$1001,"&lt;&gt;Canceled")&gt;1),"OVERLAPPING ACTIVE REQUESTS",IF(NETWORKDAYS(E482,F482,'Holidays'!$A$2:$A$51)=0,"NO WORKDAYS","OK"))))))))</f>
        <v/>
      </c>
    </row>
    <row r="483">
      <c r="A483" s="11" t="n"/>
      <c r="B483" s="11" t="n"/>
      <c r="C483" s="8">
        <f>IF($P483="","",IF($P483&lt;&gt;"OK",NA(),VLOOKUP(B483,'Employees'!$A$2:$I$101,2,FALSE)))</f>
        <v/>
      </c>
      <c r="D483" s="2" t="n"/>
      <c r="E483" s="4" t="n"/>
      <c r="F483" s="4" t="n"/>
      <c r="G483" s="12" t="n"/>
      <c r="H483" s="13">
        <f>IF($P483="","",IF($P483&lt;&gt;"OK",NA(),NETWORKDAYS(E483,F483,'Holidays'!$A$2:$A$51)*G483))</f>
        <v/>
      </c>
      <c r="I483" s="13">
        <f>IF($P483="","",IF($P483&lt;&gt;"OK",NA(),H483*'Settings'!$B$4*VLOOKUP(B483,'Employees'!$A$2:$I$101,5,FALSE)))</f>
        <v/>
      </c>
      <c r="J483" s="2" t="n"/>
      <c r="K483" s="2" t="n"/>
      <c r="L483" s="4" t="n"/>
      <c r="M483" s="2" t="n"/>
      <c r="N483" s="13">
        <f>IF($P483="","",IF($P483&lt;&gt;"OK",NA(),IF(J483="Approved",IF(E483&gt;'Settings'!$B$3,0,NETWORKDAYS(E483,MIN(F483,'Settings'!$B$3),'Holidays'!$A$2:$A$51)*G483*'Settings'!$B$4*VLOOKUP(B483,'Employees'!$A$2:$I$101,5,FALSE)),0)))</f>
        <v/>
      </c>
      <c r="O483" s="13">
        <f>IF($P483="","",IF($P483&lt;&gt;"OK",NA(),IF(J483="Approved",I483-N483,0)))</f>
        <v/>
      </c>
      <c r="P483" s="8">
        <f>IF(COUNTA(A483:B483,D483:G483,J483:M483)=0,"",IF('Settings'!$B$7&lt;&gt;"OK","CHECK SETTINGS",IF(OR(A483="",COUNTIFS($A$2:$A$1001,A483)&lt;&gt;1,COUNTIFS('Employees'!$A$2:$A$101,B483,'Employees'!$I$2:$I$101,"OK")&lt;&gt;1,COUNTIFS('Settings'!$H$11:$H$13,D483)&lt;&gt;1),"CHECK ID / TYPE",IF(OR(NOT(ISNUMBER(E483)),NOT(ISNUMBER(F483)),NOT(ISNUMBER(G483))),"CHECK DATES / FRACTION",IF(OR(E483&lt;MAX('Settings'!$B$2,VLOOKUP(B483,'Employees'!$A$2:$H$101,3,FALSE)),F483&gt;'Settings'!$B$5,F483&lt;E483,NOT(OR(G483=1,AND(G483=0.5,E483=F483))),NOT(OR(J483="Pending",J483="Approved",J483="Denied",J483="Canceled"))),"CHECK DATES / FRACTION / STATUS",IF(AND(OR(J483="Approved",J483="Denied"),OR(K483="",NOT(ISNUMBER(L483)))),"ADD DECISION RECORD",IF(AND(OR(J483="Approved",J483="Pending"),COUNTIFS($B$2:$B$1001,B483,$E$2:$E$1001,"&lt;="&amp;F483,$F$2:$F$1001,"&gt;="&amp;E483,$J$2:$J$1001,"&lt;&gt;Denied",$J$2:$J$1001,"&lt;&gt;Canceled")&gt;1),"OVERLAPPING ACTIVE REQUESTS",IF(NETWORKDAYS(E483,F483,'Holidays'!$A$2:$A$51)=0,"NO WORKDAYS","OK"))))))))</f>
        <v/>
      </c>
    </row>
    <row r="484">
      <c r="A484" s="11" t="n"/>
      <c r="B484" s="11" t="n"/>
      <c r="C484" s="8">
        <f>IF($P484="","",IF($P484&lt;&gt;"OK",NA(),VLOOKUP(B484,'Employees'!$A$2:$I$101,2,FALSE)))</f>
        <v/>
      </c>
      <c r="D484" s="2" t="n"/>
      <c r="E484" s="4" t="n"/>
      <c r="F484" s="4" t="n"/>
      <c r="G484" s="12" t="n"/>
      <c r="H484" s="13">
        <f>IF($P484="","",IF($P484&lt;&gt;"OK",NA(),NETWORKDAYS(E484,F484,'Holidays'!$A$2:$A$51)*G484))</f>
        <v/>
      </c>
      <c r="I484" s="13">
        <f>IF($P484="","",IF($P484&lt;&gt;"OK",NA(),H484*'Settings'!$B$4*VLOOKUP(B484,'Employees'!$A$2:$I$101,5,FALSE)))</f>
        <v/>
      </c>
      <c r="J484" s="2" t="n"/>
      <c r="K484" s="2" t="n"/>
      <c r="L484" s="4" t="n"/>
      <c r="M484" s="2" t="n"/>
      <c r="N484" s="13">
        <f>IF($P484="","",IF($P484&lt;&gt;"OK",NA(),IF(J484="Approved",IF(E484&gt;'Settings'!$B$3,0,NETWORKDAYS(E484,MIN(F484,'Settings'!$B$3),'Holidays'!$A$2:$A$51)*G484*'Settings'!$B$4*VLOOKUP(B484,'Employees'!$A$2:$I$101,5,FALSE)),0)))</f>
        <v/>
      </c>
      <c r="O484" s="13">
        <f>IF($P484="","",IF($P484&lt;&gt;"OK",NA(),IF(J484="Approved",I484-N484,0)))</f>
        <v/>
      </c>
      <c r="P484" s="8">
        <f>IF(COUNTA(A484:B484,D484:G484,J484:M484)=0,"",IF('Settings'!$B$7&lt;&gt;"OK","CHECK SETTINGS",IF(OR(A484="",COUNTIFS($A$2:$A$1001,A484)&lt;&gt;1,COUNTIFS('Employees'!$A$2:$A$101,B484,'Employees'!$I$2:$I$101,"OK")&lt;&gt;1,COUNTIFS('Settings'!$H$11:$H$13,D484)&lt;&gt;1),"CHECK ID / TYPE",IF(OR(NOT(ISNUMBER(E484)),NOT(ISNUMBER(F484)),NOT(ISNUMBER(G484))),"CHECK DATES / FRACTION",IF(OR(E484&lt;MAX('Settings'!$B$2,VLOOKUP(B484,'Employees'!$A$2:$H$101,3,FALSE)),F484&gt;'Settings'!$B$5,F484&lt;E484,NOT(OR(G484=1,AND(G484=0.5,E484=F484))),NOT(OR(J484="Pending",J484="Approved",J484="Denied",J484="Canceled"))),"CHECK DATES / FRACTION / STATUS",IF(AND(OR(J484="Approved",J484="Denied"),OR(K484="",NOT(ISNUMBER(L484)))),"ADD DECISION RECORD",IF(AND(OR(J484="Approved",J484="Pending"),COUNTIFS($B$2:$B$1001,B484,$E$2:$E$1001,"&lt;="&amp;F484,$F$2:$F$1001,"&gt;="&amp;E484,$J$2:$J$1001,"&lt;&gt;Denied",$J$2:$J$1001,"&lt;&gt;Canceled")&gt;1),"OVERLAPPING ACTIVE REQUESTS",IF(NETWORKDAYS(E484,F484,'Holidays'!$A$2:$A$51)=0,"NO WORKDAYS","OK"))))))))</f>
        <v/>
      </c>
    </row>
    <row r="485">
      <c r="A485" s="11" t="n"/>
      <c r="B485" s="11" t="n"/>
      <c r="C485" s="8">
        <f>IF($P485="","",IF($P485&lt;&gt;"OK",NA(),VLOOKUP(B485,'Employees'!$A$2:$I$101,2,FALSE)))</f>
        <v/>
      </c>
      <c r="D485" s="2" t="n"/>
      <c r="E485" s="4" t="n"/>
      <c r="F485" s="4" t="n"/>
      <c r="G485" s="12" t="n"/>
      <c r="H485" s="13">
        <f>IF($P485="","",IF($P485&lt;&gt;"OK",NA(),NETWORKDAYS(E485,F485,'Holidays'!$A$2:$A$51)*G485))</f>
        <v/>
      </c>
      <c r="I485" s="13">
        <f>IF($P485="","",IF($P485&lt;&gt;"OK",NA(),H485*'Settings'!$B$4*VLOOKUP(B485,'Employees'!$A$2:$I$101,5,FALSE)))</f>
        <v/>
      </c>
      <c r="J485" s="2" t="n"/>
      <c r="K485" s="2" t="n"/>
      <c r="L485" s="4" t="n"/>
      <c r="M485" s="2" t="n"/>
      <c r="N485" s="13">
        <f>IF($P485="","",IF($P485&lt;&gt;"OK",NA(),IF(J485="Approved",IF(E485&gt;'Settings'!$B$3,0,NETWORKDAYS(E485,MIN(F485,'Settings'!$B$3),'Holidays'!$A$2:$A$51)*G485*'Settings'!$B$4*VLOOKUP(B485,'Employees'!$A$2:$I$101,5,FALSE)),0)))</f>
        <v/>
      </c>
      <c r="O485" s="13">
        <f>IF($P485="","",IF($P485&lt;&gt;"OK",NA(),IF(J485="Approved",I485-N485,0)))</f>
        <v/>
      </c>
      <c r="P485" s="8">
        <f>IF(COUNTA(A485:B485,D485:G485,J485:M485)=0,"",IF('Settings'!$B$7&lt;&gt;"OK","CHECK SETTINGS",IF(OR(A485="",COUNTIFS($A$2:$A$1001,A485)&lt;&gt;1,COUNTIFS('Employees'!$A$2:$A$101,B485,'Employees'!$I$2:$I$101,"OK")&lt;&gt;1,COUNTIFS('Settings'!$H$11:$H$13,D485)&lt;&gt;1),"CHECK ID / TYPE",IF(OR(NOT(ISNUMBER(E485)),NOT(ISNUMBER(F485)),NOT(ISNUMBER(G485))),"CHECK DATES / FRACTION",IF(OR(E485&lt;MAX('Settings'!$B$2,VLOOKUP(B485,'Employees'!$A$2:$H$101,3,FALSE)),F485&gt;'Settings'!$B$5,F485&lt;E485,NOT(OR(G485=1,AND(G485=0.5,E485=F485))),NOT(OR(J485="Pending",J485="Approved",J485="Denied",J485="Canceled"))),"CHECK DATES / FRACTION / STATUS",IF(AND(OR(J485="Approved",J485="Denied"),OR(K485="",NOT(ISNUMBER(L485)))),"ADD DECISION RECORD",IF(AND(OR(J485="Approved",J485="Pending"),COUNTIFS($B$2:$B$1001,B485,$E$2:$E$1001,"&lt;="&amp;F485,$F$2:$F$1001,"&gt;="&amp;E485,$J$2:$J$1001,"&lt;&gt;Denied",$J$2:$J$1001,"&lt;&gt;Canceled")&gt;1),"OVERLAPPING ACTIVE REQUESTS",IF(NETWORKDAYS(E485,F485,'Holidays'!$A$2:$A$51)=0,"NO WORKDAYS","OK"))))))))</f>
        <v/>
      </c>
    </row>
    <row r="486">
      <c r="A486" s="11" t="n"/>
      <c r="B486" s="11" t="n"/>
      <c r="C486" s="8">
        <f>IF($P486="","",IF($P486&lt;&gt;"OK",NA(),VLOOKUP(B486,'Employees'!$A$2:$I$101,2,FALSE)))</f>
        <v/>
      </c>
      <c r="D486" s="2" t="n"/>
      <c r="E486" s="4" t="n"/>
      <c r="F486" s="4" t="n"/>
      <c r="G486" s="12" t="n"/>
      <c r="H486" s="13">
        <f>IF($P486="","",IF($P486&lt;&gt;"OK",NA(),NETWORKDAYS(E486,F486,'Holidays'!$A$2:$A$51)*G486))</f>
        <v/>
      </c>
      <c r="I486" s="13">
        <f>IF($P486="","",IF($P486&lt;&gt;"OK",NA(),H486*'Settings'!$B$4*VLOOKUP(B486,'Employees'!$A$2:$I$101,5,FALSE)))</f>
        <v/>
      </c>
      <c r="J486" s="2" t="n"/>
      <c r="K486" s="2" t="n"/>
      <c r="L486" s="4" t="n"/>
      <c r="M486" s="2" t="n"/>
      <c r="N486" s="13">
        <f>IF($P486="","",IF($P486&lt;&gt;"OK",NA(),IF(J486="Approved",IF(E486&gt;'Settings'!$B$3,0,NETWORKDAYS(E486,MIN(F486,'Settings'!$B$3),'Holidays'!$A$2:$A$51)*G486*'Settings'!$B$4*VLOOKUP(B486,'Employees'!$A$2:$I$101,5,FALSE)),0)))</f>
        <v/>
      </c>
      <c r="O486" s="13">
        <f>IF($P486="","",IF($P486&lt;&gt;"OK",NA(),IF(J486="Approved",I486-N486,0)))</f>
        <v/>
      </c>
      <c r="P486" s="8">
        <f>IF(COUNTA(A486:B486,D486:G486,J486:M486)=0,"",IF('Settings'!$B$7&lt;&gt;"OK","CHECK SETTINGS",IF(OR(A486="",COUNTIFS($A$2:$A$1001,A486)&lt;&gt;1,COUNTIFS('Employees'!$A$2:$A$101,B486,'Employees'!$I$2:$I$101,"OK")&lt;&gt;1,COUNTIFS('Settings'!$H$11:$H$13,D486)&lt;&gt;1),"CHECK ID / TYPE",IF(OR(NOT(ISNUMBER(E486)),NOT(ISNUMBER(F486)),NOT(ISNUMBER(G486))),"CHECK DATES / FRACTION",IF(OR(E486&lt;MAX('Settings'!$B$2,VLOOKUP(B486,'Employees'!$A$2:$H$101,3,FALSE)),F486&gt;'Settings'!$B$5,F486&lt;E486,NOT(OR(G486=1,AND(G486=0.5,E486=F486))),NOT(OR(J486="Pending",J486="Approved",J486="Denied",J486="Canceled"))),"CHECK DATES / FRACTION / STATUS",IF(AND(OR(J486="Approved",J486="Denied"),OR(K486="",NOT(ISNUMBER(L486)))),"ADD DECISION RECORD",IF(AND(OR(J486="Approved",J486="Pending"),COUNTIFS($B$2:$B$1001,B486,$E$2:$E$1001,"&lt;="&amp;F486,$F$2:$F$1001,"&gt;="&amp;E486,$J$2:$J$1001,"&lt;&gt;Denied",$J$2:$J$1001,"&lt;&gt;Canceled")&gt;1),"OVERLAPPING ACTIVE REQUESTS",IF(NETWORKDAYS(E486,F486,'Holidays'!$A$2:$A$51)=0,"NO WORKDAYS","OK"))))))))</f>
        <v/>
      </c>
    </row>
    <row r="487">
      <c r="A487" s="11" t="n"/>
      <c r="B487" s="11" t="n"/>
      <c r="C487" s="8">
        <f>IF($P487="","",IF($P487&lt;&gt;"OK",NA(),VLOOKUP(B487,'Employees'!$A$2:$I$101,2,FALSE)))</f>
        <v/>
      </c>
      <c r="D487" s="2" t="n"/>
      <c r="E487" s="4" t="n"/>
      <c r="F487" s="4" t="n"/>
      <c r="G487" s="12" t="n"/>
      <c r="H487" s="13">
        <f>IF($P487="","",IF($P487&lt;&gt;"OK",NA(),NETWORKDAYS(E487,F487,'Holidays'!$A$2:$A$51)*G487))</f>
        <v/>
      </c>
      <c r="I487" s="13">
        <f>IF($P487="","",IF($P487&lt;&gt;"OK",NA(),H487*'Settings'!$B$4*VLOOKUP(B487,'Employees'!$A$2:$I$101,5,FALSE)))</f>
        <v/>
      </c>
      <c r="J487" s="2" t="n"/>
      <c r="K487" s="2" t="n"/>
      <c r="L487" s="4" t="n"/>
      <c r="M487" s="2" t="n"/>
      <c r="N487" s="13">
        <f>IF($P487="","",IF($P487&lt;&gt;"OK",NA(),IF(J487="Approved",IF(E487&gt;'Settings'!$B$3,0,NETWORKDAYS(E487,MIN(F487,'Settings'!$B$3),'Holidays'!$A$2:$A$51)*G487*'Settings'!$B$4*VLOOKUP(B487,'Employees'!$A$2:$I$101,5,FALSE)),0)))</f>
        <v/>
      </c>
      <c r="O487" s="13">
        <f>IF($P487="","",IF($P487&lt;&gt;"OK",NA(),IF(J487="Approved",I487-N487,0)))</f>
        <v/>
      </c>
      <c r="P487" s="8">
        <f>IF(COUNTA(A487:B487,D487:G487,J487:M487)=0,"",IF('Settings'!$B$7&lt;&gt;"OK","CHECK SETTINGS",IF(OR(A487="",COUNTIFS($A$2:$A$1001,A487)&lt;&gt;1,COUNTIFS('Employees'!$A$2:$A$101,B487,'Employees'!$I$2:$I$101,"OK")&lt;&gt;1,COUNTIFS('Settings'!$H$11:$H$13,D487)&lt;&gt;1),"CHECK ID / TYPE",IF(OR(NOT(ISNUMBER(E487)),NOT(ISNUMBER(F487)),NOT(ISNUMBER(G487))),"CHECK DATES / FRACTION",IF(OR(E487&lt;MAX('Settings'!$B$2,VLOOKUP(B487,'Employees'!$A$2:$H$101,3,FALSE)),F487&gt;'Settings'!$B$5,F487&lt;E487,NOT(OR(G487=1,AND(G487=0.5,E487=F487))),NOT(OR(J487="Pending",J487="Approved",J487="Denied",J487="Canceled"))),"CHECK DATES / FRACTION / STATUS",IF(AND(OR(J487="Approved",J487="Denied"),OR(K487="",NOT(ISNUMBER(L487)))),"ADD DECISION RECORD",IF(AND(OR(J487="Approved",J487="Pending"),COUNTIFS($B$2:$B$1001,B487,$E$2:$E$1001,"&lt;="&amp;F487,$F$2:$F$1001,"&gt;="&amp;E487,$J$2:$J$1001,"&lt;&gt;Denied",$J$2:$J$1001,"&lt;&gt;Canceled")&gt;1),"OVERLAPPING ACTIVE REQUESTS",IF(NETWORKDAYS(E487,F487,'Holidays'!$A$2:$A$51)=0,"NO WORKDAYS","OK"))))))))</f>
        <v/>
      </c>
    </row>
    <row r="488">
      <c r="A488" s="11" t="n"/>
      <c r="B488" s="11" t="n"/>
      <c r="C488" s="8">
        <f>IF($P488="","",IF($P488&lt;&gt;"OK",NA(),VLOOKUP(B488,'Employees'!$A$2:$I$101,2,FALSE)))</f>
        <v/>
      </c>
      <c r="D488" s="2" t="n"/>
      <c r="E488" s="4" t="n"/>
      <c r="F488" s="4" t="n"/>
      <c r="G488" s="12" t="n"/>
      <c r="H488" s="13">
        <f>IF($P488="","",IF($P488&lt;&gt;"OK",NA(),NETWORKDAYS(E488,F488,'Holidays'!$A$2:$A$51)*G488))</f>
        <v/>
      </c>
      <c r="I488" s="13">
        <f>IF($P488="","",IF($P488&lt;&gt;"OK",NA(),H488*'Settings'!$B$4*VLOOKUP(B488,'Employees'!$A$2:$I$101,5,FALSE)))</f>
        <v/>
      </c>
      <c r="J488" s="2" t="n"/>
      <c r="K488" s="2" t="n"/>
      <c r="L488" s="4" t="n"/>
      <c r="M488" s="2" t="n"/>
      <c r="N488" s="13">
        <f>IF($P488="","",IF($P488&lt;&gt;"OK",NA(),IF(J488="Approved",IF(E488&gt;'Settings'!$B$3,0,NETWORKDAYS(E488,MIN(F488,'Settings'!$B$3),'Holidays'!$A$2:$A$51)*G488*'Settings'!$B$4*VLOOKUP(B488,'Employees'!$A$2:$I$101,5,FALSE)),0)))</f>
        <v/>
      </c>
      <c r="O488" s="13">
        <f>IF($P488="","",IF($P488&lt;&gt;"OK",NA(),IF(J488="Approved",I488-N488,0)))</f>
        <v/>
      </c>
      <c r="P488" s="8">
        <f>IF(COUNTA(A488:B488,D488:G488,J488:M488)=0,"",IF('Settings'!$B$7&lt;&gt;"OK","CHECK SETTINGS",IF(OR(A488="",COUNTIFS($A$2:$A$1001,A488)&lt;&gt;1,COUNTIFS('Employees'!$A$2:$A$101,B488,'Employees'!$I$2:$I$101,"OK")&lt;&gt;1,COUNTIFS('Settings'!$H$11:$H$13,D488)&lt;&gt;1),"CHECK ID / TYPE",IF(OR(NOT(ISNUMBER(E488)),NOT(ISNUMBER(F488)),NOT(ISNUMBER(G488))),"CHECK DATES / FRACTION",IF(OR(E488&lt;MAX('Settings'!$B$2,VLOOKUP(B488,'Employees'!$A$2:$H$101,3,FALSE)),F488&gt;'Settings'!$B$5,F488&lt;E488,NOT(OR(G488=1,AND(G488=0.5,E488=F488))),NOT(OR(J488="Pending",J488="Approved",J488="Denied",J488="Canceled"))),"CHECK DATES / FRACTION / STATUS",IF(AND(OR(J488="Approved",J488="Denied"),OR(K488="",NOT(ISNUMBER(L488)))),"ADD DECISION RECORD",IF(AND(OR(J488="Approved",J488="Pending"),COUNTIFS($B$2:$B$1001,B488,$E$2:$E$1001,"&lt;="&amp;F488,$F$2:$F$1001,"&gt;="&amp;E488,$J$2:$J$1001,"&lt;&gt;Denied",$J$2:$J$1001,"&lt;&gt;Canceled")&gt;1),"OVERLAPPING ACTIVE REQUESTS",IF(NETWORKDAYS(E488,F488,'Holidays'!$A$2:$A$51)=0,"NO WORKDAYS","OK"))))))))</f>
        <v/>
      </c>
    </row>
    <row r="489">
      <c r="A489" s="11" t="n"/>
      <c r="B489" s="11" t="n"/>
      <c r="C489" s="8">
        <f>IF($P489="","",IF($P489&lt;&gt;"OK",NA(),VLOOKUP(B489,'Employees'!$A$2:$I$101,2,FALSE)))</f>
        <v/>
      </c>
      <c r="D489" s="2" t="n"/>
      <c r="E489" s="4" t="n"/>
      <c r="F489" s="4" t="n"/>
      <c r="G489" s="12" t="n"/>
      <c r="H489" s="13">
        <f>IF($P489="","",IF($P489&lt;&gt;"OK",NA(),NETWORKDAYS(E489,F489,'Holidays'!$A$2:$A$51)*G489))</f>
        <v/>
      </c>
      <c r="I489" s="13">
        <f>IF($P489="","",IF($P489&lt;&gt;"OK",NA(),H489*'Settings'!$B$4*VLOOKUP(B489,'Employees'!$A$2:$I$101,5,FALSE)))</f>
        <v/>
      </c>
      <c r="J489" s="2" t="n"/>
      <c r="K489" s="2" t="n"/>
      <c r="L489" s="4" t="n"/>
      <c r="M489" s="2" t="n"/>
      <c r="N489" s="13">
        <f>IF($P489="","",IF($P489&lt;&gt;"OK",NA(),IF(J489="Approved",IF(E489&gt;'Settings'!$B$3,0,NETWORKDAYS(E489,MIN(F489,'Settings'!$B$3),'Holidays'!$A$2:$A$51)*G489*'Settings'!$B$4*VLOOKUP(B489,'Employees'!$A$2:$I$101,5,FALSE)),0)))</f>
        <v/>
      </c>
      <c r="O489" s="13">
        <f>IF($P489="","",IF($P489&lt;&gt;"OK",NA(),IF(J489="Approved",I489-N489,0)))</f>
        <v/>
      </c>
      <c r="P489" s="8">
        <f>IF(COUNTA(A489:B489,D489:G489,J489:M489)=0,"",IF('Settings'!$B$7&lt;&gt;"OK","CHECK SETTINGS",IF(OR(A489="",COUNTIFS($A$2:$A$1001,A489)&lt;&gt;1,COUNTIFS('Employees'!$A$2:$A$101,B489,'Employees'!$I$2:$I$101,"OK")&lt;&gt;1,COUNTIFS('Settings'!$H$11:$H$13,D489)&lt;&gt;1),"CHECK ID / TYPE",IF(OR(NOT(ISNUMBER(E489)),NOT(ISNUMBER(F489)),NOT(ISNUMBER(G489))),"CHECK DATES / FRACTION",IF(OR(E489&lt;MAX('Settings'!$B$2,VLOOKUP(B489,'Employees'!$A$2:$H$101,3,FALSE)),F489&gt;'Settings'!$B$5,F489&lt;E489,NOT(OR(G489=1,AND(G489=0.5,E489=F489))),NOT(OR(J489="Pending",J489="Approved",J489="Denied",J489="Canceled"))),"CHECK DATES / FRACTION / STATUS",IF(AND(OR(J489="Approved",J489="Denied"),OR(K489="",NOT(ISNUMBER(L489)))),"ADD DECISION RECORD",IF(AND(OR(J489="Approved",J489="Pending"),COUNTIFS($B$2:$B$1001,B489,$E$2:$E$1001,"&lt;="&amp;F489,$F$2:$F$1001,"&gt;="&amp;E489,$J$2:$J$1001,"&lt;&gt;Denied",$J$2:$J$1001,"&lt;&gt;Canceled")&gt;1),"OVERLAPPING ACTIVE REQUESTS",IF(NETWORKDAYS(E489,F489,'Holidays'!$A$2:$A$51)=0,"NO WORKDAYS","OK"))))))))</f>
        <v/>
      </c>
    </row>
    <row r="490">
      <c r="A490" s="11" t="n"/>
      <c r="B490" s="11" t="n"/>
      <c r="C490" s="8">
        <f>IF($P490="","",IF($P490&lt;&gt;"OK",NA(),VLOOKUP(B490,'Employees'!$A$2:$I$101,2,FALSE)))</f>
        <v/>
      </c>
      <c r="D490" s="2" t="n"/>
      <c r="E490" s="4" t="n"/>
      <c r="F490" s="4" t="n"/>
      <c r="G490" s="12" t="n"/>
      <c r="H490" s="13">
        <f>IF($P490="","",IF($P490&lt;&gt;"OK",NA(),NETWORKDAYS(E490,F490,'Holidays'!$A$2:$A$51)*G490))</f>
        <v/>
      </c>
      <c r="I490" s="13">
        <f>IF($P490="","",IF($P490&lt;&gt;"OK",NA(),H490*'Settings'!$B$4*VLOOKUP(B490,'Employees'!$A$2:$I$101,5,FALSE)))</f>
        <v/>
      </c>
      <c r="J490" s="2" t="n"/>
      <c r="K490" s="2" t="n"/>
      <c r="L490" s="4" t="n"/>
      <c r="M490" s="2" t="n"/>
      <c r="N490" s="13">
        <f>IF($P490="","",IF($P490&lt;&gt;"OK",NA(),IF(J490="Approved",IF(E490&gt;'Settings'!$B$3,0,NETWORKDAYS(E490,MIN(F490,'Settings'!$B$3),'Holidays'!$A$2:$A$51)*G490*'Settings'!$B$4*VLOOKUP(B490,'Employees'!$A$2:$I$101,5,FALSE)),0)))</f>
        <v/>
      </c>
      <c r="O490" s="13">
        <f>IF($P490="","",IF($P490&lt;&gt;"OK",NA(),IF(J490="Approved",I490-N490,0)))</f>
        <v/>
      </c>
      <c r="P490" s="8">
        <f>IF(COUNTA(A490:B490,D490:G490,J490:M490)=0,"",IF('Settings'!$B$7&lt;&gt;"OK","CHECK SETTINGS",IF(OR(A490="",COUNTIFS($A$2:$A$1001,A490)&lt;&gt;1,COUNTIFS('Employees'!$A$2:$A$101,B490,'Employees'!$I$2:$I$101,"OK")&lt;&gt;1,COUNTIFS('Settings'!$H$11:$H$13,D490)&lt;&gt;1),"CHECK ID / TYPE",IF(OR(NOT(ISNUMBER(E490)),NOT(ISNUMBER(F490)),NOT(ISNUMBER(G490))),"CHECK DATES / FRACTION",IF(OR(E490&lt;MAX('Settings'!$B$2,VLOOKUP(B490,'Employees'!$A$2:$H$101,3,FALSE)),F490&gt;'Settings'!$B$5,F490&lt;E490,NOT(OR(G490=1,AND(G490=0.5,E490=F490))),NOT(OR(J490="Pending",J490="Approved",J490="Denied",J490="Canceled"))),"CHECK DATES / FRACTION / STATUS",IF(AND(OR(J490="Approved",J490="Denied"),OR(K490="",NOT(ISNUMBER(L490)))),"ADD DECISION RECORD",IF(AND(OR(J490="Approved",J490="Pending"),COUNTIFS($B$2:$B$1001,B490,$E$2:$E$1001,"&lt;="&amp;F490,$F$2:$F$1001,"&gt;="&amp;E490,$J$2:$J$1001,"&lt;&gt;Denied",$J$2:$J$1001,"&lt;&gt;Canceled")&gt;1),"OVERLAPPING ACTIVE REQUESTS",IF(NETWORKDAYS(E490,F490,'Holidays'!$A$2:$A$51)=0,"NO WORKDAYS","OK"))))))))</f>
        <v/>
      </c>
    </row>
    <row r="491">
      <c r="A491" s="11" t="n"/>
      <c r="B491" s="11" t="n"/>
      <c r="C491" s="8">
        <f>IF($P491="","",IF($P491&lt;&gt;"OK",NA(),VLOOKUP(B491,'Employees'!$A$2:$I$101,2,FALSE)))</f>
        <v/>
      </c>
      <c r="D491" s="2" t="n"/>
      <c r="E491" s="4" t="n"/>
      <c r="F491" s="4" t="n"/>
      <c r="G491" s="12" t="n"/>
      <c r="H491" s="13">
        <f>IF($P491="","",IF($P491&lt;&gt;"OK",NA(),NETWORKDAYS(E491,F491,'Holidays'!$A$2:$A$51)*G491))</f>
        <v/>
      </c>
      <c r="I491" s="13">
        <f>IF($P491="","",IF($P491&lt;&gt;"OK",NA(),H491*'Settings'!$B$4*VLOOKUP(B491,'Employees'!$A$2:$I$101,5,FALSE)))</f>
        <v/>
      </c>
      <c r="J491" s="2" t="n"/>
      <c r="K491" s="2" t="n"/>
      <c r="L491" s="4" t="n"/>
      <c r="M491" s="2" t="n"/>
      <c r="N491" s="13">
        <f>IF($P491="","",IF($P491&lt;&gt;"OK",NA(),IF(J491="Approved",IF(E491&gt;'Settings'!$B$3,0,NETWORKDAYS(E491,MIN(F491,'Settings'!$B$3),'Holidays'!$A$2:$A$51)*G491*'Settings'!$B$4*VLOOKUP(B491,'Employees'!$A$2:$I$101,5,FALSE)),0)))</f>
        <v/>
      </c>
      <c r="O491" s="13">
        <f>IF($P491="","",IF($P491&lt;&gt;"OK",NA(),IF(J491="Approved",I491-N491,0)))</f>
        <v/>
      </c>
      <c r="P491" s="8">
        <f>IF(COUNTA(A491:B491,D491:G491,J491:M491)=0,"",IF('Settings'!$B$7&lt;&gt;"OK","CHECK SETTINGS",IF(OR(A491="",COUNTIFS($A$2:$A$1001,A491)&lt;&gt;1,COUNTIFS('Employees'!$A$2:$A$101,B491,'Employees'!$I$2:$I$101,"OK")&lt;&gt;1,COUNTIFS('Settings'!$H$11:$H$13,D491)&lt;&gt;1),"CHECK ID / TYPE",IF(OR(NOT(ISNUMBER(E491)),NOT(ISNUMBER(F491)),NOT(ISNUMBER(G491))),"CHECK DATES / FRACTION",IF(OR(E491&lt;MAX('Settings'!$B$2,VLOOKUP(B491,'Employees'!$A$2:$H$101,3,FALSE)),F491&gt;'Settings'!$B$5,F491&lt;E491,NOT(OR(G491=1,AND(G491=0.5,E491=F491))),NOT(OR(J491="Pending",J491="Approved",J491="Denied",J491="Canceled"))),"CHECK DATES / FRACTION / STATUS",IF(AND(OR(J491="Approved",J491="Denied"),OR(K491="",NOT(ISNUMBER(L491)))),"ADD DECISION RECORD",IF(AND(OR(J491="Approved",J491="Pending"),COUNTIFS($B$2:$B$1001,B491,$E$2:$E$1001,"&lt;="&amp;F491,$F$2:$F$1001,"&gt;="&amp;E491,$J$2:$J$1001,"&lt;&gt;Denied",$J$2:$J$1001,"&lt;&gt;Canceled")&gt;1),"OVERLAPPING ACTIVE REQUESTS",IF(NETWORKDAYS(E491,F491,'Holidays'!$A$2:$A$51)=0,"NO WORKDAYS","OK"))))))))</f>
        <v/>
      </c>
    </row>
    <row r="492">
      <c r="A492" s="11" t="n"/>
      <c r="B492" s="11" t="n"/>
      <c r="C492" s="8">
        <f>IF($P492="","",IF($P492&lt;&gt;"OK",NA(),VLOOKUP(B492,'Employees'!$A$2:$I$101,2,FALSE)))</f>
        <v/>
      </c>
      <c r="D492" s="2" t="n"/>
      <c r="E492" s="4" t="n"/>
      <c r="F492" s="4" t="n"/>
      <c r="G492" s="12" t="n"/>
      <c r="H492" s="13">
        <f>IF($P492="","",IF($P492&lt;&gt;"OK",NA(),NETWORKDAYS(E492,F492,'Holidays'!$A$2:$A$51)*G492))</f>
        <v/>
      </c>
      <c r="I492" s="13">
        <f>IF($P492="","",IF($P492&lt;&gt;"OK",NA(),H492*'Settings'!$B$4*VLOOKUP(B492,'Employees'!$A$2:$I$101,5,FALSE)))</f>
        <v/>
      </c>
      <c r="J492" s="2" t="n"/>
      <c r="K492" s="2" t="n"/>
      <c r="L492" s="4" t="n"/>
      <c r="M492" s="2" t="n"/>
      <c r="N492" s="13">
        <f>IF($P492="","",IF($P492&lt;&gt;"OK",NA(),IF(J492="Approved",IF(E492&gt;'Settings'!$B$3,0,NETWORKDAYS(E492,MIN(F492,'Settings'!$B$3),'Holidays'!$A$2:$A$51)*G492*'Settings'!$B$4*VLOOKUP(B492,'Employees'!$A$2:$I$101,5,FALSE)),0)))</f>
        <v/>
      </c>
      <c r="O492" s="13">
        <f>IF($P492="","",IF($P492&lt;&gt;"OK",NA(),IF(J492="Approved",I492-N492,0)))</f>
        <v/>
      </c>
      <c r="P492" s="8">
        <f>IF(COUNTA(A492:B492,D492:G492,J492:M492)=0,"",IF('Settings'!$B$7&lt;&gt;"OK","CHECK SETTINGS",IF(OR(A492="",COUNTIFS($A$2:$A$1001,A492)&lt;&gt;1,COUNTIFS('Employees'!$A$2:$A$101,B492,'Employees'!$I$2:$I$101,"OK")&lt;&gt;1,COUNTIFS('Settings'!$H$11:$H$13,D492)&lt;&gt;1),"CHECK ID / TYPE",IF(OR(NOT(ISNUMBER(E492)),NOT(ISNUMBER(F492)),NOT(ISNUMBER(G492))),"CHECK DATES / FRACTION",IF(OR(E492&lt;MAX('Settings'!$B$2,VLOOKUP(B492,'Employees'!$A$2:$H$101,3,FALSE)),F492&gt;'Settings'!$B$5,F492&lt;E492,NOT(OR(G492=1,AND(G492=0.5,E492=F492))),NOT(OR(J492="Pending",J492="Approved",J492="Denied",J492="Canceled"))),"CHECK DATES / FRACTION / STATUS",IF(AND(OR(J492="Approved",J492="Denied"),OR(K492="",NOT(ISNUMBER(L492)))),"ADD DECISION RECORD",IF(AND(OR(J492="Approved",J492="Pending"),COUNTIFS($B$2:$B$1001,B492,$E$2:$E$1001,"&lt;="&amp;F492,$F$2:$F$1001,"&gt;="&amp;E492,$J$2:$J$1001,"&lt;&gt;Denied",$J$2:$J$1001,"&lt;&gt;Canceled")&gt;1),"OVERLAPPING ACTIVE REQUESTS",IF(NETWORKDAYS(E492,F492,'Holidays'!$A$2:$A$51)=0,"NO WORKDAYS","OK"))))))))</f>
        <v/>
      </c>
    </row>
    <row r="493">
      <c r="A493" s="11" t="n"/>
      <c r="B493" s="11" t="n"/>
      <c r="C493" s="8">
        <f>IF($P493="","",IF($P493&lt;&gt;"OK",NA(),VLOOKUP(B493,'Employees'!$A$2:$I$101,2,FALSE)))</f>
        <v/>
      </c>
      <c r="D493" s="2" t="n"/>
      <c r="E493" s="4" t="n"/>
      <c r="F493" s="4" t="n"/>
      <c r="G493" s="12" t="n"/>
      <c r="H493" s="13">
        <f>IF($P493="","",IF($P493&lt;&gt;"OK",NA(),NETWORKDAYS(E493,F493,'Holidays'!$A$2:$A$51)*G493))</f>
        <v/>
      </c>
      <c r="I493" s="13">
        <f>IF($P493="","",IF($P493&lt;&gt;"OK",NA(),H493*'Settings'!$B$4*VLOOKUP(B493,'Employees'!$A$2:$I$101,5,FALSE)))</f>
        <v/>
      </c>
      <c r="J493" s="2" t="n"/>
      <c r="K493" s="2" t="n"/>
      <c r="L493" s="4" t="n"/>
      <c r="M493" s="2" t="n"/>
      <c r="N493" s="13">
        <f>IF($P493="","",IF($P493&lt;&gt;"OK",NA(),IF(J493="Approved",IF(E493&gt;'Settings'!$B$3,0,NETWORKDAYS(E493,MIN(F493,'Settings'!$B$3),'Holidays'!$A$2:$A$51)*G493*'Settings'!$B$4*VLOOKUP(B493,'Employees'!$A$2:$I$101,5,FALSE)),0)))</f>
        <v/>
      </c>
      <c r="O493" s="13">
        <f>IF($P493="","",IF($P493&lt;&gt;"OK",NA(),IF(J493="Approved",I493-N493,0)))</f>
        <v/>
      </c>
      <c r="P493" s="8">
        <f>IF(COUNTA(A493:B493,D493:G493,J493:M493)=0,"",IF('Settings'!$B$7&lt;&gt;"OK","CHECK SETTINGS",IF(OR(A493="",COUNTIFS($A$2:$A$1001,A493)&lt;&gt;1,COUNTIFS('Employees'!$A$2:$A$101,B493,'Employees'!$I$2:$I$101,"OK")&lt;&gt;1,COUNTIFS('Settings'!$H$11:$H$13,D493)&lt;&gt;1),"CHECK ID / TYPE",IF(OR(NOT(ISNUMBER(E493)),NOT(ISNUMBER(F493)),NOT(ISNUMBER(G493))),"CHECK DATES / FRACTION",IF(OR(E493&lt;MAX('Settings'!$B$2,VLOOKUP(B493,'Employees'!$A$2:$H$101,3,FALSE)),F493&gt;'Settings'!$B$5,F493&lt;E493,NOT(OR(G493=1,AND(G493=0.5,E493=F493))),NOT(OR(J493="Pending",J493="Approved",J493="Denied",J493="Canceled"))),"CHECK DATES / FRACTION / STATUS",IF(AND(OR(J493="Approved",J493="Denied"),OR(K493="",NOT(ISNUMBER(L493)))),"ADD DECISION RECORD",IF(AND(OR(J493="Approved",J493="Pending"),COUNTIFS($B$2:$B$1001,B493,$E$2:$E$1001,"&lt;="&amp;F493,$F$2:$F$1001,"&gt;="&amp;E493,$J$2:$J$1001,"&lt;&gt;Denied",$J$2:$J$1001,"&lt;&gt;Canceled")&gt;1),"OVERLAPPING ACTIVE REQUESTS",IF(NETWORKDAYS(E493,F493,'Holidays'!$A$2:$A$51)=0,"NO WORKDAYS","OK"))))))))</f>
        <v/>
      </c>
    </row>
    <row r="494">
      <c r="A494" s="11" t="n"/>
      <c r="B494" s="11" t="n"/>
      <c r="C494" s="8">
        <f>IF($P494="","",IF($P494&lt;&gt;"OK",NA(),VLOOKUP(B494,'Employees'!$A$2:$I$101,2,FALSE)))</f>
        <v/>
      </c>
      <c r="D494" s="2" t="n"/>
      <c r="E494" s="4" t="n"/>
      <c r="F494" s="4" t="n"/>
      <c r="G494" s="12" t="n"/>
      <c r="H494" s="13">
        <f>IF($P494="","",IF($P494&lt;&gt;"OK",NA(),NETWORKDAYS(E494,F494,'Holidays'!$A$2:$A$51)*G494))</f>
        <v/>
      </c>
      <c r="I494" s="13">
        <f>IF($P494="","",IF($P494&lt;&gt;"OK",NA(),H494*'Settings'!$B$4*VLOOKUP(B494,'Employees'!$A$2:$I$101,5,FALSE)))</f>
        <v/>
      </c>
      <c r="J494" s="2" t="n"/>
      <c r="K494" s="2" t="n"/>
      <c r="L494" s="4" t="n"/>
      <c r="M494" s="2" t="n"/>
      <c r="N494" s="13">
        <f>IF($P494="","",IF($P494&lt;&gt;"OK",NA(),IF(J494="Approved",IF(E494&gt;'Settings'!$B$3,0,NETWORKDAYS(E494,MIN(F494,'Settings'!$B$3),'Holidays'!$A$2:$A$51)*G494*'Settings'!$B$4*VLOOKUP(B494,'Employees'!$A$2:$I$101,5,FALSE)),0)))</f>
        <v/>
      </c>
      <c r="O494" s="13">
        <f>IF($P494="","",IF($P494&lt;&gt;"OK",NA(),IF(J494="Approved",I494-N494,0)))</f>
        <v/>
      </c>
      <c r="P494" s="8">
        <f>IF(COUNTA(A494:B494,D494:G494,J494:M494)=0,"",IF('Settings'!$B$7&lt;&gt;"OK","CHECK SETTINGS",IF(OR(A494="",COUNTIFS($A$2:$A$1001,A494)&lt;&gt;1,COUNTIFS('Employees'!$A$2:$A$101,B494,'Employees'!$I$2:$I$101,"OK")&lt;&gt;1,COUNTIFS('Settings'!$H$11:$H$13,D494)&lt;&gt;1),"CHECK ID / TYPE",IF(OR(NOT(ISNUMBER(E494)),NOT(ISNUMBER(F494)),NOT(ISNUMBER(G494))),"CHECK DATES / FRACTION",IF(OR(E494&lt;MAX('Settings'!$B$2,VLOOKUP(B494,'Employees'!$A$2:$H$101,3,FALSE)),F494&gt;'Settings'!$B$5,F494&lt;E494,NOT(OR(G494=1,AND(G494=0.5,E494=F494))),NOT(OR(J494="Pending",J494="Approved",J494="Denied",J494="Canceled"))),"CHECK DATES / FRACTION / STATUS",IF(AND(OR(J494="Approved",J494="Denied"),OR(K494="",NOT(ISNUMBER(L494)))),"ADD DECISION RECORD",IF(AND(OR(J494="Approved",J494="Pending"),COUNTIFS($B$2:$B$1001,B494,$E$2:$E$1001,"&lt;="&amp;F494,$F$2:$F$1001,"&gt;="&amp;E494,$J$2:$J$1001,"&lt;&gt;Denied",$J$2:$J$1001,"&lt;&gt;Canceled")&gt;1),"OVERLAPPING ACTIVE REQUESTS",IF(NETWORKDAYS(E494,F494,'Holidays'!$A$2:$A$51)=0,"NO WORKDAYS","OK"))))))))</f>
        <v/>
      </c>
    </row>
    <row r="495">
      <c r="A495" s="11" t="n"/>
      <c r="B495" s="11" t="n"/>
      <c r="C495" s="8">
        <f>IF($P495="","",IF($P495&lt;&gt;"OK",NA(),VLOOKUP(B495,'Employees'!$A$2:$I$101,2,FALSE)))</f>
        <v/>
      </c>
      <c r="D495" s="2" t="n"/>
      <c r="E495" s="4" t="n"/>
      <c r="F495" s="4" t="n"/>
      <c r="G495" s="12" t="n"/>
      <c r="H495" s="13">
        <f>IF($P495="","",IF($P495&lt;&gt;"OK",NA(),NETWORKDAYS(E495,F495,'Holidays'!$A$2:$A$51)*G495))</f>
        <v/>
      </c>
      <c r="I495" s="13">
        <f>IF($P495="","",IF($P495&lt;&gt;"OK",NA(),H495*'Settings'!$B$4*VLOOKUP(B495,'Employees'!$A$2:$I$101,5,FALSE)))</f>
        <v/>
      </c>
      <c r="J495" s="2" t="n"/>
      <c r="K495" s="2" t="n"/>
      <c r="L495" s="4" t="n"/>
      <c r="M495" s="2" t="n"/>
      <c r="N495" s="13">
        <f>IF($P495="","",IF($P495&lt;&gt;"OK",NA(),IF(J495="Approved",IF(E495&gt;'Settings'!$B$3,0,NETWORKDAYS(E495,MIN(F495,'Settings'!$B$3),'Holidays'!$A$2:$A$51)*G495*'Settings'!$B$4*VLOOKUP(B495,'Employees'!$A$2:$I$101,5,FALSE)),0)))</f>
        <v/>
      </c>
      <c r="O495" s="13">
        <f>IF($P495="","",IF($P495&lt;&gt;"OK",NA(),IF(J495="Approved",I495-N495,0)))</f>
        <v/>
      </c>
      <c r="P495" s="8">
        <f>IF(COUNTA(A495:B495,D495:G495,J495:M495)=0,"",IF('Settings'!$B$7&lt;&gt;"OK","CHECK SETTINGS",IF(OR(A495="",COUNTIFS($A$2:$A$1001,A495)&lt;&gt;1,COUNTIFS('Employees'!$A$2:$A$101,B495,'Employees'!$I$2:$I$101,"OK")&lt;&gt;1,COUNTIFS('Settings'!$H$11:$H$13,D495)&lt;&gt;1),"CHECK ID / TYPE",IF(OR(NOT(ISNUMBER(E495)),NOT(ISNUMBER(F495)),NOT(ISNUMBER(G495))),"CHECK DATES / FRACTION",IF(OR(E495&lt;MAX('Settings'!$B$2,VLOOKUP(B495,'Employees'!$A$2:$H$101,3,FALSE)),F495&gt;'Settings'!$B$5,F495&lt;E495,NOT(OR(G495=1,AND(G495=0.5,E495=F495))),NOT(OR(J495="Pending",J495="Approved",J495="Denied",J495="Canceled"))),"CHECK DATES / FRACTION / STATUS",IF(AND(OR(J495="Approved",J495="Denied"),OR(K495="",NOT(ISNUMBER(L495)))),"ADD DECISION RECORD",IF(AND(OR(J495="Approved",J495="Pending"),COUNTIFS($B$2:$B$1001,B495,$E$2:$E$1001,"&lt;="&amp;F495,$F$2:$F$1001,"&gt;="&amp;E495,$J$2:$J$1001,"&lt;&gt;Denied",$J$2:$J$1001,"&lt;&gt;Canceled")&gt;1),"OVERLAPPING ACTIVE REQUESTS",IF(NETWORKDAYS(E495,F495,'Holidays'!$A$2:$A$51)=0,"NO WORKDAYS","OK"))))))))</f>
        <v/>
      </c>
    </row>
    <row r="496">
      <c r="A496" s="11" t="n"/>
      <c r="B496" s="11" t="n"/>
      <c r="C496" s="8">
        <f>IF($P496="","",IF($P496&lt;&gt;"OK",NA(),VLOOKUP(B496,'Employees'!$A$2:$I$101,2,FALSE)))</f>
        <v/>
      </c>
      <c r="D496" s="2" t="n"/>
      <c r="E496" s="4" t="n"/>
      <c r="F496" s="4" t="n"/>
      <c r="G496" s="12" t="n"/>
      <c r="H496" s="13">
        <f>IF($P496="","",IF($P496&lt;&gt;"OK",NA(),NETWORKDAYS(E496,F496,'Holidays'!$A$2:$A$51)*G496))</f>
        <v/>
      </c>
      <c r="I496" s="13">
        <f>IF($P496="","",IF($P496&lt;&gt;"OK",NA(),H496*'Settings'!$B$4*VLOOKUP(B496,'Employees'!$A$2:$I$101,5,FALSE)))</f>
        <v/>
      </c>
      <c r="J496" s="2" t="n"/>
      <c r="K496" s="2" t="n"/>
      <c r="L496" s="4" t="n"/>
      <c r="M496" s="2" t="n"/>
      <c r="N496" s="13">
        <f>IF($P496="","",IF($P496&lt;&gt;"OK",NA(),IF(J496="Approved",IF(E496&gt;'Settings'!$B$3,0,NETWORKDAYS(E496,MIN(F496,'Settings'!$B$3),'Holidays'!$A$2:$A$51)*G496*'Settings'!$B$4*VLOOKUP(B496,'Employees'!$A$2:$I$101,5,FALSE)),0)))</f>
        <v/>
      </c>
      <c r="O496" s="13">
        <f>IF($P496="","",IF($P496&lt;&gt;"OK",NA(),IF(J496="Approved",I496-N496,0)))</f>
        <v/>
      </c>
      <c r="P496" s="8">
        <f>IF(COUNTA(A496:B496,D496:G496,J496:M496)=0,"",IF('Settings'!$B$7&lt;&gt;"OK","CHECK SETTINGS",IF(OR(A496="",COUNTIFS($A$2:$A$1001,A496)&lt;&gt;1,COUNTIFS('Employees'!$A$2:$A$101,B496,'Employees'!$I$2:$I$101,"OK")&lt;&gt;1,COUNTIFS('Settings'!$H$11:$H$13,D496)&lt;&gt;1),"CHECK ID / TYPE",IF(OR(NOT(ISNUMBER(E496)),NOT(ISNUMBER(F496)),NOT(ISNUMBER(G496))),"CHECK DATES / FRACTION",IF(OR(E496&lt;MAX('Settings'!$B$2,VLOOKUP(B496,'Employees'!$A$2:$H$101,3,FALSE)),F496&gt;'Settings'!$B$5,F496&lt;E496,NOT(OR(G496=1,AND(G496=0.5,E496=F496))),NOT(OR(J496="Pending",J496="Approved",J496="Denied",J496="Canceled"))),"CHECK DATES / FRACTION / STATUS",IF(AND(OR(J496="Approved",J496="Denied"),OR(K496="",NOT(ISNUMBER(L496)))),"ADD DECISION RECORD",IF(AND(OR(J496="Approved",J496="Pending"),COUNTIFS($B$2:$B$1001,B496,$E$2:$E$1001,"&lt;="&amp;F496,$F$2:$F$1001,"&gt;="&amp;E496,$J$2:$J$1001,"&lt;&gt;Denied",$J$2:$J$1001,"&lt;&gt;Canceled")&gt;1),"OVERLAPPING ACTIVE REQUESTS",IF(NETWORKDAYS(E496,F496,'Holidays'!$A$2:$A$51)=0,"NO WORKDAYS","OK"))))))))</f>
        <v/>
      </c>
    </row>
    <row r="497">
      <c r="A497" s="11" t="n"/>
      <c r="B497" s="11" t="n"/>
      <c r="C497" s="8">
        <f>IF($P497="","",IF($P497&lt;&gt;"OK",NA(),VLOOKUP(B497,'Employees'!$A$2:$I$101,2,FALSE)))</f>
        <v/>
      </c>
      <c r="D497" s="2" t="n"/>
      <c r="E497" s="4" t="n"/>
      <c r="F497" s="4" t="n"/>
      <c r="G497" s="12" t="n"/>
      <c r="H497" s="13">
        <f>IF($P497="","",IF($P497&lt;&gt;"OK",NA(),NETWORKDAYS(E497,F497,'Holidays'!$A$2:$A$51)*G497))</f>
        <v/>
      </c>
      <c r="I497" s="13">
        <f>IF($P497="","",IF($P497&lt;&gt;"OK",NA(),H497*'Settings'!$B$4*VLOOKUP(B497,'Employees'!$A$2:$I$101,5,FALSE)))</f>
        <v/>
      </c>
      <c r="J497" s="2" t="n"/>
      <c r="K497" s="2" t="n"/>
      <c r="L497" s="4" t="n"/>
      <c r="M497" s="2" t="n"/>
      <c r="N497" s="13">
        <f>IF($P497="","",IF($P497&lt;&gt;"OK",NA(),IF(J497="Approved",IF(E497&gt;'Settings'!$B$3,0,NETWORKDAYS(E497,MIN(F497,'Settings'!$B$3),'Holidays'!$A$2:$A$51)*G497*'Settings'!$B$4*VLOOKUP(B497,'Employees'!$A$2:$I$101,5,FALSE)),0)))</f>
        <v/>
      </c>
      <c r="O497" s="13">
        <f>IF($P497="","",IF($P497&lt;&gt;"OK",NA(),IF(J497="Approved",I497-N497,0)))</f>
        <v/>
      </c>
      <c r="P497" s="8">
        <f>IF(COUNTA(A497:B497,D497:G497,J497:M497)=0,"",IF('Settings'!$B$7&lt;&gt;"OK","CHECK SETTINGS",IF(OR(A497="",COUNTIFS($A$2:$A$1001,A497)&lt;&gt;1,COUNTIFS('Employees'!$A$2:$A$101,B497,'Employees'!$I$2:$I$101,"OK")&lt;&gt;1,COUNTIFS('Settings'!$H$11:$H$13,D497)&lt;&gt;1),"CHECK ID / TYPE",IF(OR(NOT(ISNUMBER(E497)),NOT(ISNUMBER(F497)),NOT(ISNUMBER(G497))),"CHECK DATES / FRACTION",IF(OR(E497&lt;MAX('Settings'!$B$2,VLOOKUP(B497,'Employees'!$A$2:$H$101,3,FALSE)),F497&gt;'Settings'!$B$5,F497&lt;E497,NOT(OR(G497=1,AND(G497=0.5,E497=F497))),NOT(OR(J497="Pending",J497="Approved",J497="Denied",J497="Canceled"))),"CHECK DATES / FRACTION / STATUS",IF(AND(OR(J497="Approved",J497="Denied"),OR(K497="",NOT(ISNUMBER(L497)))),"ADD DECISION RECORD",IF(AND(OR(J497="Approved",J497="Pending"),COUNTIFS($B$2:$B$1001,B497,$E$2:$E$1001,"&lt;="&amp;F497,$F$2:$F$1001,"&gt;="&amp;E497,$J$2:$J$1001,"&lt;&gt;Denied",$J$2:$J$1001,"&lt;&gt;Canceled")&gt;1),"OVERLAPPING ACTIVE REQUESTS",IF(NETWORKDAYS(E497,F497,'Holidays'!$A$2:$A$51)=0,"NO WORKDAYS","OK"))))))))</f>
        <v/>
      </c>
    </row>
    <row r="498">
      <c r="A498" s="11" t="n"/>
      <c r="B498" s="11" t="n"/>
      <c r="C498" s="8">
        <f>IF($P498="","",IF($P498&lt;&gt;"OK",NA(),VLOOKUP(B498,'Employees'!$A$2:$I$101,2,FALSE)))</f>
        <v/>
      </c>
      <c r="D498" s="2" t="n"/>
      <c r="E498" s="4" t="n"/>
      <c r="F498" s="4" t="n"/>
      <c r="G498" s="12" t="n"/>
      <c r="H498" s="13">
        <f>IF($P498="","",IF($P498&lt;&gt;"OK",NA(),NETWORKDAYS(E498,F498,'Holidays'!$A$2:$A$51)*G498))</f>
        <v/>
      </c>
      <c r="I498" s="13">
        <f>IF($P498="","",IF($P498&lt;&gt;"OK",NA(),H498*'Settings'!$B$4*VLOOKUP(B498,'Employees'!$A$2:$I$101,5,FALSE)))</f>
        <v/>
      </c>
      <c r="J498" s="2" t="n"/>
      <c r="K498" s="2" t="n"/>
      <c r="L498" s="4" t="n"/>
      <c r="M498" s="2" t="n"/>
      <c r="N498" s="13">
        <f>IF($P498="","",IF($P498&lt;&gt;"OK",NA(),IF(J498="Approved",IF(E498&gt;'Settings'!$B$3,0,NETWORKDAYS(E498,MIN(F498,'Settings'!$B$3),'Holidays'!$A$2:$A$51)*G498*'Settings'!$B$4*VLOOKUP(B498,'Employees'!$A$2:$I$101,5,FALSE)),0)))</f>
        <v/>
      </c>
      <c r="O498" s="13">
        <f>IF($P498="","",IF($P498&lt;&gt;"OK",NA(),IF(J498="Approved",I498-N498,0)))</f>
        <v/>
      </c>
      <c r="P498" s="8">
        <f>IF(COUNTA(A498:B498,D498:G498,J498:M498)=0,"",IF('Settings'!$B$7&lt;&gt;"OK","CHECK SETTINGS",IF(OR(A498="",COUNTIFS($A$2:$A$1001,A498)&lt;&gt;1,COUNTIFS('Employees'!$A$2:$A$101,B498,'Employees'!$I$2:$I$101,"OK")&lt;&gt;1,COUNTIFS('Settings'!$H$11:$H$13,D498)&lt;&gt;1),"CHECK ID / TYPE",IF(OR(NOT(ISNUMBER(E498)),NOT(ISNUMBER(F498)),NOT(ISNUMBER(G498))),"CHECK DATES / FRACTION",IF(OR(E498&lt;MAX('Settings'!$B$2,VLOOKUP(B498,'Employees'!$A$2:$H$101,3,FALSE)),F498&gt;'Settings'!$B$5,F498&lt;E498,NOT(OR(G498=1,AND(G498=0.5,E498=F498))),NOT(OR(J498="Pending",J498="Approved",J498="Denied",J498="Canceled"))),"CHECK DATES / FRACTION / STATUS",IF(AND(OR(J498="Approved",J498="Denied"),OR(K498="",NOT(ISNUMBER(L498)))),"ADD DECISION RECORD",IF(AND(OR(J498="Approved",J498="Pending"),COUNTIFS($B$2:$B$1001,B498,$E$2:$E$1001,"&lt;="&amp;F498,$F$2:$F$1001,"&gt;="&amp;E498,$J$2:$J$1001,"&lt;&gt;Denied",$J$2:$J$1001,"&lt;&gt;Canceled")&gt;1),"OVERLAPPING ACTIVE REQUESTS",IF(NETWORKDAYS(E498,F498,'Holidays'!$A$2:$A$51)=0,"NO WORKDAYS","OK"))))))))</f>
        <v/>
      </c>
    </row>
    <row r="499">
      <c r="A499" s="11" t="n"/>
      <c r="B499" s="11" t="n"/>
      <c r="C499" s="8">
        <f>IF($P499="","",IF($P499&lt;&gt;"OK",NA(),VLOOKUP(B499,'Employees'!$A$2:$I$101,2,FALSE)))</f>
        <v/>
      </c>
      <c r="D499" s="2" t="n"/>
      <c r="E499" s="4" t="n"/>
      <c r="F499" s="4" t="n"/>
      <c r="G499" s="12" t="n"/>
      <c r="H499" s="13">
        <f>IF($P499="","",IF($P499&lt;&gt;"OK",NA(),NETWORKDAYS(E499,F499,'Holidays'!$A$2:$A$51)*G499))</f>
        <v/>
      </c>
      <c r="I499" s="13">
        <f>IF($P499="","",IF($P499&lt;&gt;"OK",NA(),H499*'Settings'!$B$4*VLOOKUP(B499,'Employees'!$A$2:$I$101,5,FALSE)))</f>
        <v/>
      </c>
      <c r="J499" s="2" t="n"/>
      <c r="K499" s="2" t="n"/>
      <c r="L499" s="4" t="n"/>
      <c r="M499" s="2" t="n"/>
      <c r="N499" s="13">
        <f>IF($P499="","",IF($P499&lt;&gt;"OK",NA(),IF(J499="Approved",IF(E499&gt;'Settings'!$B$3,0,NETWORKDAYS(E499,MIN(F499,'Settings'!$B$3),'Holidays'!$A$2:$A$51)*G499*'Settings'!$B$4*VLOOKUP(B499,'Employees'!$A$2:$I$101,5,FALSE)),0)))</f>
        <v/>
      </c>
      <c r="O499" s="13">
        <f>IF($P499="","",IF($P499&lt;&gt;"OK",NA(),IF(J499="Approved",I499-N499,0)))</f>
        <v/>
      </c>
      <c r="P499" s="8">
        <f>IF(COUNTA(A499:B499,D499:G499,J499:M499)=0,"",IF('Settings'!$B$7&lt;&gt;"OK","CHECK SETTINGS",IF(OR(A499="",COUNTIFS($A$2:$A$1001,A499)&lt;&gt;1,COUNTIFS('Employees'!$A$2:$A$101,B499,'Employees'!$I$2:$I$101,"OK")&lt;&gt;1,COUNTIFS('Settings'!$H$11:$H$13,D499)&lt;&gt;1),"CHECK ID / TYPE",IF(OR(NOT(ISNUMBER(E499)),NOT(ISNUMBER(F499)),NOT(ISNUMBER(G499))),"CHECK DATES / FRACTION",IF(OR(E499&lt;MAX('Settings'!$B$2,VLOOKUP(B499,'Employees'!$A$2:$H$101,3,FALSE)),F499&gt;'Settings'!$B$5,F499&lt;E499,NOT(OR(G499=1,AND(G499=0.5,E499=F499))),NOT(OR(J499="Pending",J499="Approved",J499="Denied",J499="Canceled"))),"CHECK DATES / FRACTION / STATUS",IF(AND(OR(J499="Approved",J499="Denied"),OR(K499="",NOT(ISNUMBER(L499)))),"ADD DECISION RECORD",IF(AND(OR(J499="Approved",J499="Pending"),COUNTIFS($B$2:$B$1001,B499,$E$2:$E$1001,"&lt;="&amp;F499,$F$2:$F$1001,"&gt;="&amp;E499,$J$2:$J$1001,"&lt;&gt;Denied",$J$2:$J$1001,"&lt;&gt;Canceled")&gt;1),"OVERLAPPING ACTIVE REQUESTS",IF(NETWORKDAYS(E499,F499,'Holidays'!$A$2:$A$51)=0,"NO WORKDAYS","OK"))))))))</f>
        <v/>
      </c>
    </row>
    <row r="500">
      <c r="A500" s="11" t="n"/>
      <c r="B500" s="11" t="n"/>
      <c r="C500" s="8">
        <f>IF($P500="","",IF($P500&lt;&gt;"OK",NA(),VLOOKUP(B500,'Employees'!$A$2:$I$101,2,FALSE)))</f>
        <v/>
      </c>
      <c r="D500" s="2" t="n"/>
      <c r="E500" s="4" t="n"/>
      <c r="F500" s="4" t="n"/>
      <c r="G500" s="12" t="n"/>
      <c r="H500" s="13">
        <f>IF($P500="","",IF($P500&lt;&gt;"OK",NA(),NETWORKDAYS(E500,F500,'Holidays'!$A$2:$A$51)*G500))</f>
        <v/>
      </c>
      <c r="I500" s="13">
        <f>IF($P500="","",IF($P500&lt;&gt;"OK",NA(),H500*'Settings'!$B$4*VLOOKUP(B500,'Employees'!$A$2:$I$101,5,FALSE)))</f>
        <v/>
      </c>
      <c r="J500" s="2" t="n"/>
      <c r="K500" s="2" t="n"/>
      <c r="L500" s="4" t="n"/>
      <c r="M500" s="2" t="n"/>
      <c r="N500" s="13">
        <f>IF($P500="","",IF($P500&lt;&gt;"OK",NA(),IF(J500="Approved",IF(E500&gt;'Settings'!$B$3,0,NETWORKDAYS(E500,MIN(F500,'Settings'!$B$3),'Holidays'!$A$2:$A$51)*G500*'Settings'!$B$4*VLOOKUP(B500,'Employees'!$A$2:$I$101,5,FALSE)),0)))</f>
        <v/>
      </c>
      <c r="O500" s="13">
        <f>IF($P500="","",IF($P500&lt;&gt;"OK",NA(),IF(J500="Approved",I500-N500,0)))</f>
        <v/>
      </c>
      <c r="P500" s="8">
        <f>IF(COUNTA(A500:B500,D500:G500,J500:M500)=0,"",IF('Settings'!$B$7&lt;&gt;"OK","CHECK SETTINGS",IF(OR(A500="",COUNTIFS($A$2:$A$1001,A500)&lt;&gt;1,COUNTIFS('Employees'!$A$2:$A$101,B500,'Employees'!$I$2:$I$101,"OK")&lt;&gt;1,COUNTIFS('Settings'!$H$11:$H$13,D500)&lt;&gt;1),"CHECK ID / TYPE",IF(OR(NOT(ISNUMBER(E500)),NOT(ISNUMBER(F500)),NOT(ISNUMBER(G500))),"CHECK DATES / FRACTION",IF(OR(E500&lt;MAX('Settings'!$B$2,VLOOKUP(B500,'Employees'!$A$2:$H$101,3,FALSE)),F500&gt;'Settings'!$B$5,F500&lt;E500,NOT(OR(G500=1,AND(G500=0.5,E500=F500))),NOT(OR(J500="Pending",J500="Approved",J500="Denied",J500="Canceled"))),"CHECK DATES / FRACTION / STATUS",IF(AND(OR(J500="Approved",J500="Denied"),OR(K500="",NOT(ISNUMBER(L500)))),"ADD DECISION RECORD",IF(AND(OR(J500="Approved",J500="Pending"),COUNTIFS($B$2:$B$1001,B500,$E$2:$E$1001,"&lt;="&amp;F500,$F$2:$F$1001,"&gt;="&amp;E500,$J$2:$J$1001,"&lt;&gt;Denied",$J$2:$J$1001,"&lt;&gt;Canceled")&gt;1),"OVERLAPPING ACTIVE REQUESTS",IF(NETWORKDAYS(E500,F500,'Holidays'!$A$2:$A$51)=0,"NO WORKDAYS","OK"))))))))</f>
        <v/>
      </c>
    </row>
    <row r="501">
      <c r="A501" s="11" t="n"/>
      <c r="B501" s="11" t="n"/>
      <c r="C501" s="8">
        <f>IF($P501="","",IF($P501&lt;&gt;"OK",NA(),VLOOKUP(B501,'Employees'!$A$2:$I$101,2,FALSE)))</f>
        <v/>
      </c>
      <c r="D501" s="2" t="n"/>
      <c r="E501" s="4" t="n"/>
      <c r="F501" s="4" t="n"/>
      <c r="G501" s="12" t="n"/>
      <c r="H501" s="13">
        <f>IF($P501="","",IF($P501&lt;&gt;"OK",NA(),NETWORKDAYS(E501,F501,'Holidays'!$A$2:$A$51)*G501))</f>
        <v/>
      </c>
      <c r="I501" s="13">
        <f>IF($P501="","",IF($P501&lt;&gt;"OK",NA(),H501*'Settings'!$B$4*VLOOKUP(B501,'Employees'!$A$2:$I$101,5,FALSE)))</f>
        <v/>
      </c>
      <c r="J501" s="2" t="n"/>
      <c r="K501" s="2" t="n"/>
      <c r="L501" s="4" t="n"/>
      <c r="M501" s="2" t="n"/>
      <c r="N501" s="13">
        <f>IF($P501="","",IF($P501&lt;&gt;"OK",NA(),IF(J501="Approved",IF(E501&gt;'Settings'!$B$3,0,NETWORKDAYS(E501,MIN(F501,'Settings'!$B$3),'Holidays'!$A$2:$A$51)*G501*'Settings'!$B$4*VLOOKUP(B501,'Employees'!$A$2:$I$101,5,FALSE)),0)))</f>
        <v/>
      </c>
      <c r="O501" s="13">
        <f>IF($P501="","",IF($P501&lt;&gt;"OK",NA(),IF(J501="Approved",I501-N501,0)))</f>
        <v/>
      </c>
      <c r="P501" s="8">
        <f>IF(COUNTA(A501:B501,D501:G501,J501:M501)=0,"",IF('Settings'!$B$7&lt;&gt;"OK","CHECK SETTINGS",IF(OR(A501="",COUNTIFS($A$2:$A$1001,A501)&lt;&gt;1,COUNTIFS('Employees'!$A$2:$A$101,B501,'Employees'!$I$2:$I$101,"OK")&lt;&gt;1,COUNTIFS('Settings'!$H$11:$H$13,D501)&lt;&gt;1),"CHECK ID / TYPE",IF(OR(NOT(ISNUMBER(E501)),NOT(ISNUMBER(F501)),NOT(ISNUMBER(G501))),"CHECK DATES / FRACTION",IF(OR(E501&lt;MAX('Settings'!$B$2,VLOOKUP(B501,'Employees'!$A$2:$H$101,3,FALSE)),F501&gt;'Settings'!$B$5,F501&lt;E501,NOT(OR(G501=1,AND(G501=0.5,E501=F501))),NOT(OR(J501="Pending",J501="Approved",J501="Denied",J501="Canceled"))),"CHECK DATES / FRACTION / STATUS",IF(AND(OR(J501="Approved",J501="Denied"),OR(K501="",NOT(ISNUMBER(L501)))),"ADD DECISION RECORD",IF(AND(OR(J501="Approved",J501="Pending"),COUNTIFS($B$2:$B$1001,B501,$E$2:$E$1001,"&lt;="&amp;F501,$F$2:$F$1001,"&gt;="&amp;E501,$J$2:$J$1001,"&lt;&gt;Denied",$J$2:$J$1001,"&lt;&gt;Canceled")&gt;1),"OVERLAPPING ACTIVE REQUESTS",IF(NETWORKDAYS(E501,F501,'Holidays'!$A$2:$A$51)=0,"NO WORKDAYS","OK"))))))))</f>
        <v/>
      </c>
    </row>
    <row r="502">
      <c r="A502" s="11" t="n"/>
      <c r="B502" s="11" t="n"/>
      <c r="C502" s="8">
        <f>IF($P502="","",IF($P502&lt;&gt;"OK",NA(),VLOOKUP(B502,'Employees'!$A$2:$I$101,2,FALSE)))</f>
        <v/>
      </c>
      <c r="D502" s="2" t="n"/>
      <c r="E502" s="4" t="n"/>
      <c r="F502" s="4" t="n"/>
      <c r="G502" s="12" t="n"/>
      <c r="H502" s="13">
        <f>IF($P502="","",IF($P502&lt;&gt;"OK",NA(),NETWORKDAYS(E502,F502,'Holidays'!$A$2:$A$51)*G502))</f>
        <v/>
      </c>
      <c r="I502" s="13">
        <f>IF($P502="","",IF($P502&lt;&gt;"OK",NA(),H502*'Settings'!$B$4*VLOOKUP(B502,'Employees'!$A$2:$I$101,5,FALSE)))</f>
        <v/>
      </c>
      <c r="J502" s="2" t="n"/>
      <c r="K502" s="2" t="n"/>
      <c r="L502" s="4" t="n"/>
      <c r="M502" s="2" t="n"/>
      <c r="N502" s="13">
        <f>IF($P502="","",IF($P502&lt;&gt;"OK",NA(),IF(J502="Approved",IF(E502&gt;'Settings'!$B$3,0,NETWORKDAYS(E502,MIN(F502,'Settings'!$B$3),'Holidays'!$A$2:$A$51)*G502*'Settings'!$B$4*VLOOKUP(B502,'Employees'!$A$2:$I$101,5,FALSE)),0)))</f>
        <v/>
      </c>
      <c r="O502" s="13">
        <f>IF($P502="","",IF($P502&lt;&gt;"OK",NA(),IF(J502="Approved",I502-N502,0)))</f>
        <v/>
      </c>
      <c r="P502" s="8">
        <f>IF(COUNTA(A502:B502,D502:G502,J502:M502)=0,"",IF('Settings'!$B$7&lt;&gt;"OK","CHECK SETTINGS",IF(OR(A502="",COUNTIFS($A$2:$A$1001,A502)&lt;&gt;1,COUNTIFS('Employees'!$A$2:$A$101,B502,'Employees'!$I$2:$I$101,"OK")&lt;&gt;1,COUNTIFS('Settings'!$H$11:$H$13,D502)&lt;&gt;1),"CHECK ID / TYPE",IF(OR(NOT(ISNUMBER(E502)),NOT(ISNUMBER(F502)),NOT(ISNUMBER(G502))),"CHECK DATES / FRACTION",IF(OR(E502&lt;MAX('Settings'!$B$2,VLOOKUP(B502,'Employees'!$A$2:$H$101,3,FALSE)),F502&gt;'Settings'!$B$5,F502&lt;E502,NOT(OR(G502=1,AND(G502=0.5,E502=F502))),NOT(OR(J502="Pending",J502="Approved",J502="Denied",J502="Canceled"))),"CHECK DATES / FRACTION / STATUS",IF(AND(OR(J502="Approved",J502="Denied"),OR(K502="",NOT(ISNUMBER(L502)))),"ADD DECISION RECORD",IF(AND(OR(J502="Approved",J502="Pending"),COUNTIFS($B$2:$B$1001,B502,$E$2:$E$1001,"&lt;="&amp;F502,$F$2:$F$1001,"&gt;="&amp;E502,$J$2:$J$1001,"&lt;&gt;Denied",$J$2:$J$1001,"&lt;&gt;Canceled")&gt;1),"OVERLAPPING ACTIVE REQUESTS",IF(NETWORKDAYS(E502,F502,'Holidays'!$A$2:$A$51)=0,"NO WORKDAYS","OK"))))))))</f>
        <v/>
      </c>
    </row>
    <row r="503">
      <c r="A503" s="11" t="n"/>
      <c r="B503" s="11" t="n"/>
      <c r="C503" s="8">
        <f>IF($P503="","",IF($P503&lt;&gt;"OK",NA(),VLOOKUP(B503,'Employees'!$A$2:$I$101,2,FALSE)))</f>
        <v/>
      </c>
      <c r="D503" s="2" t="n"/>
      <c r="E503" s="4" t="n"/>
      <c r="F503" s="4" t="n"/>
      <c r="G503" s="12" t="n"/>
      <c r="H503" s="13">
        <f>IF($P503="","",IF($P503&lt;&gt;"OK",NA(),NETWORKDAYS(E503,F503,'Holidays'!$A$2:$A$51)*G503))</f>
        <v/>
      </c>
      <c r="I503" s="13">
        <f>IF($P503="","",IF($P503&lt;&gt;"OK",NA(),H503*'Settings'!$B$4*VLOOKUP(B503,'Employees'!$A$2:$I$101,5,FALSE)))</f>
        <v/>
      </c>
      <c r="J503" s="2" t="n"/>
      <c r="K503" s="2" t="n"/>
      <c r="L503" s="4" t="n"/>
      <c r="M503" s="2" t="n"/>
      <c r="N503" s="13">
        <f>IF($P503="","",IF($P503&lt;&gt;"OK",NA(),IF(J503="Approved",IF(E503&gt;'Settings'!$B$3,0,NETWORKDAYS(E503,MIN(F503,'Settings'!$B$3),'Holidays'!$A$2:$A$51)*G503*'Settings'!$B$4*VLOOKUP(B503,'Employees'!$A$2:$I$101,5,FALSE)),0)))</f>
        <v/>
      </c>
      <c r="O503" s="13">
        <f>IF($P503="","",IF($P503&lt;&gt;"OK",NA(),IF(J503="Approved",I503-N503,0)))</f>
        <v/>
      </c>
      <c r="P503" s="8">
        <f>IF(COUNTA(A503:B503,D503:G503,J503:M503)=0,"",IF('Settings'!$B$7&lt;&gt;"OK","CHECK SETTINGS",IF(OR(A503="",COUNTIFS($A$2:$A$1001,A503)&lt;&gt;1,COUNTIFS('Employees'!$A$2:$A$101,B503,'Employees'!$I$2:$I$101,"OK")&lt;&gt;1,COUNTIFS('Settings'!$H$11:$H$13,D503)&lt;&gt;1),"CHECK ID / TYPE",IF(OR(NOT(ISNUMBER(E503)),NOT(ISNUMBER(F503)),NOT(ISNUMBER(G503))),"CHECK DATES / FRACTION",IF(OR(E503&lt;MAX('Settings'!$B$2,VLOOKUP(B503,'Employees'!$A$2:$H$101,3,FALSE)),F503&gt;'Settings'!$B$5,F503&lt;E503,NOT(OR(G503=1,AND(G503=0.5,E503=F503))),NOT(OR(J503="Pending",J503="Approved",J503="Denied",J503="Canceled"))),"CHECK DATES / FRACTION / STATUS",IF(AND(OR(J503="Approved",J503="Denied"),OR(K503="",NOT(ISNUMBER(L503)))),"ADD DECISION RECORD",IF(AND(OR(J503="Approved",J503="Pending"),COUNTIFS($B$2:$B$1001,B503,$E$2:$E$1001,"&lt;="&amp;F503,$F$2:$F$1001,"&gt;="&amp;E503,$J$2:$J$1001,"&lt;&gt;Denied",$J$2:$J$1001,"&lt;&gt;Canceled")&gt;1),"OVERLAPPING ACTIVE REQUESTS",IF(NETWORKDAYS(E503,F503,'Holidays'!$A$2:$A$51)=0,"NO WORKDAYS","OK"))))))))</f>
        <v/>
      </c>
    </row>
    <row r="504">
      <c r="A504" s="11" t="n"/>
      <c r="B504" s="11" t="n"/>
      <c r="C504" s="8">
        <f>IF($P504="","",IF($P504&lt;&gt;"OK",NA(),VLOOKUP(B504,'Employees'!$A$2:$I$101,2,FALSE)))</f>
        <v/>
      </c>
      <c r="D504" s="2" t="n"/>
      <c r="E504" s="4" t="n"/>
      <c r="F504" s="4" t="n"/>
      <c r="G504" s="12" t="n"/>
      <c r="H504" s="13">
        <f>IF($P504="","",IF($P504&lt;&gt;"OK",NA(),NETWORKDAYS(E504,F504,'Holidays'!$A$2:$A$51)*G504))</f>
        <v/>
      </c>
      <c r="I504" s="13">
        <f>IF($P504="","",IF($P504&lt;&gt;"OK",NA(),H504*'Settings'!$B$4*VLOOKUP(B504,'Employees'!$A$2:$I$101,5,FALSE)))</f>
        <v/>
      </c>
      <c r="J504" s="2" t="n"/>
      <c r="K504" s="2" t="n"/>
      <c r="L504" s="4" t="n"/>
      <c r="M504" s="2" t="n"/>
      <c r="N504" s="13">
        <f>IF($P504="","",IF($P504&lt;&gt;"OK",NA(),IF(J504="Approved",IF(E504&gt;'Settings'!$B$3,0,NETWORKDAYS(E504,MIN(F504,'Settings'!$B$3),'Holidays'!$A$2:$A$51)*G504*'Settings'!$B$4*VLOOKUP(B504,'Employees'!$A$2:$I$101,5,FALSE)),0)))</f>
        <v/>
      </c>
      <c r="O504" s="13">
        <f>IF($P504="","",IF($P504&lt;&gt;"OK",NA(),IF(J504="Approved",I504-N504,0)))</f>
        <v/>
      </c>
      <c r="P504" s="8">
        <f>IF(COUNTA(A504:B504,D504:G504,J504:M504)=0,"",IF('Settings'!$B$7&lt;&gt;"OK","CHECK SETTINGS",IF(OR(A504="",COUNTIFS($A$2:$A$1001,A504)&lt;&gt;1,COUNTIFS('Employees'!$A$2:$A$101,B504,'Employees'!$I$2:$I$101,"OK")&lt;&gt;1,COUNTIFS('Settings'!$H$11:$H$13,D504)&lt;&gt;1),"CHECK ID / TYPE",IF(OR(NOT(ISNUMBER(E504)),NOT(ISNUMBER(F504)),NOT(ISNUMBER(G504))),"CHECK DATES / FRACTION",IF(OR(E504&lt;MAX('Settings'!$B$2,VLOOKUP(B504,'Employees'!$A$2:$H$101,3,FALSE)),F504&gt;'Settings'!$B$5,F504&lt;E504,NOT(OR(G504=1,AND(G504=0.5,E504=F504))),NOT(OR(J504="Pending",J504="Approved",J504="Denied",J504="Canceled"))),"CHECK DATES / FRACTION / STATUS",IF(AND(OR(J504="Approved",J504="Denied"),OR(K504="",NOT(ISNUMBER(L504)))),"ADD DECISION RECORD",IF(AND(OR(J504="Approved",J504="Pending"),COUNTIFS($B$2:$B$1001,B504,$E$2:$E$1001,"&lt;="&amp;F504,$F$2:$F$1001,"&gt;="&amp;E504,$J$2:$J$1001,"&lt;&gt;Denied",$J$2:$J$1001,"&lt;&gt;Canceled")&gt;1),"OVERLAPPING ACTIVE REQUESTS",IF(NETWORKDAYS(E504,F504,'Holidays'!$A$2:$A$51)=0,"NO WORKDAYS","OK"))))))))</f>
        <v/>
      </c>
    </row>
    <row r="505">
      <c r="A505" s="11" t="n"/>
      <c r="B505" s="11" t="n"/>
      <c r="C505" s="8">
        <f>IF($P505="","",IF($P505&lt;&gt;"OK",NA(),VLOOKUP(B505,'Employees'!$A$2:$I$101,2,FALSE)))</f>
        <v/>
      </c>
      <c r="D505" s="2" t="n"/>
      <c r="E505" s="4" t="n"/>
      <c r="F505" s="4" t="n"/>
      <c r="G505" s="12" t="n"/>
      <c r="H505" s="13">
        <f>IF($P505="","",IF($P505&lt;&gt;"OK",NA(),NETWORKDAYS(E505,F505,'Holidays'!$A$2:$A$51)*G505))</f>
        <v/>
      </c>
      <c r="I505" s="13">
        <f>IF($P505="","",IF($P505&lt;&gt;"OK",NA(),H505*'Settings'!$B$4*VLOOKUP(B505,'Employees'!$A$2:$I$101,5,FALSE)))</f>
        <v/>
      </c>
      <c r="J505" s="2" t="n"/>
      <c r="K505" s="2" t="n"/>
      <c r="L505" s="4" t="n"/>
      <c r="M505" s="2" t="n"/>
      <c r="N505" s="13">
        <f>IF($P505="","",IF($P505&lt;&gt;"OK",NA(),IF(J505="Approved",IF(E505&gt;'Settings'!$B$3,0,NETWORKDAYS(E505,MIN(F505,'Settings'!$B$3),'Holidays'!$A$2:$A$51)*G505*'Settings'!$B$4*VLOOKUP(B505,'Employees'!$A$2:$I$101,5,FALSE)),0)))</f>
        <v/>
      </c>
      <c r="O505" s="13">
        <f>IF($P505="","",IF($P505&lt;&gt;"OK",NA(),IF(J505="Approved",I505-N505,0)))</f>
        <v/>
      </c>
      <c r="P505" s="8">
        <f>IF(COUNTA(A505:B505,D505:G505,J505:M505)=0,"",IF('Settings'!$B$7&lt;&gt;"OK","CHECK SETTINGS",IF(OR(A505="",COUNTIFS($A$2:$A$1001,A505)&lt;&gt;1,COUNTIFS('Employees'!$A$2:$A$101,B505,'Employees'!$I$2:$I$101,"OK")&lt;&gt;1,COUNTIFS('Settings'!$H$11:$H$13,D505)&lt;&gt;1),"CHECK ID / TYPE",IF(OR(NOT(ISNUMBER(E505)),NOT(ISNUMBER(F505)),NOT(ISNUMBER(G505))),"CHECK DATES / FRACTION",IF(OR(E505&lt;MAX('Settings'!$B$2,VLOOKUP(B505,'Employees'!$A$2:$H$101,3,FALSE)),F505&gt;'Settings'!$B$5,F505&lt;E505,NOT(OR(G505=1,AND(G505=0.5,E505=F505))),NOT(OR(J505="Pending",J505="Approved",J505="Denied",J505="Canceled"))),"CHECK DATES / FRACTION / STATUS",IF(AND(OR(J505="Approved",J505="Denied"),OR(K505="",NOT(ISNUMBER(L505)))),"ADD DECISION RECORD",IF(AND(OR(J505="Approved",J505="Pending"),COUNTIFS($B$2:$B$1001,B505,$E$2:$E$1001,"&lt;="&amp;F505,$F$2:$F$1001,"&gt;="&amp;E505,$J$2:$J$1001,"&lt;&gt;Denied",$J$2:$J$1001,"&lt;&gt;Canceled")&gt;1),"OVERLAPPING ACTIVE REQUESTS",IF(NETWORKDAYS(E505,F505,'Holidays'!$A$2:$A$51)=0,"NO WORKDAYS","OK"))))))))</f>
        <v/>
      </c>
    </row>
    <row r="506">
      <c r="A506" s="11" t="n"/>
      <c r="B506" s="11" t="n"/>
      <c r="C506" s="8">
        <f>IF($P506="","",IF($P506&lt;&gt;"OK",NA(),VLOOKUP(B506,'Employees'!$A$2:$I$101,2,FALSE)))</f>
        <v/>
      </c>
      <c r="D506" s="2" t="n"/>
      <c r="E506" s="4" t="n"/>
      <c r="F506" s="4" t="n"/>
      <c r="G506" s="12" t="n"/>
      <c r="H506" s="13">
        <f>IF($P506="","",IF($P506&lt;&gt;"OK",NA(),NETWORKDAYS(E506,F506,'Holidays'!$A$2:$A$51)*G506))</f>
        <v/>
      </c>
      <c r="I506" s="13">
        <f>IF($P506="","",IF($P506&lt;&gt;"OK",NA(),H506*'Settings'!$B$4*VLOOKUP(B506,'Employees'!$A$2:$I$101,5,FALSE)))</f>
        <v/>
      </c>
      <c r="J506" s="2" t="n"/>
      <c r="K506" s="2" t="n"/>
      <c r="L506" s="4" t="n"/>
      <c r="M506" s="2" t="n"/>
      <c r="N506" s="13">
        <f>IF($P506="","",IF($P506&lt;&gt;"OK",NA(),IF(J506="Approved",IF(E506&gt;'Settings'!$B$3,0,NETWORKDAYS(E506,MIN(F506,'Settings'!$B$3),'Holidays'!$A$2:$A$51)*G506*'Settings'!$B$4*VLOOKUP(B506,'Employees'!$A$2:$I$101,5,FALSE)),0)))</f>
        <v/>
      </c>
      <c r="O506" s="13">
        <f>IF($P506="","",IF($P506&lt;&gt;"OK",NA(),IF(J506="Approved",I506-N506,0)))</f>
        <v/>
      </c>
      <c r="P506" s="8">
        <f>IF(COUNTA(A506:B506,D506:G506,J506:M506)=0,"",IF('Settings'!$B$7&lt;&gt;"OK","CHECK SETTINGS",IF(OR(A506="",COUNTIFS($A$2:$A$1001,A506)&lt;&gt;1,COUNTIFS('Employees'!$A$2:$A$101,B506,'Employees'!$I$2:$I$101,"OK")&lt;&gt;1,COUNTIFS('Settings'!$H$11:$H$13,D506)&lt;&gt;1),"CHECK ID / TYPE",IF(OR(NOT(ISNUMBER(E506)),NOT(ISNUMBER(F506)),NOT(ISNUMBER(G506))),"CHECK DATES / FRACTION",IF(OR(E506&lt;MAX('Settings'!$B$2,VLOOKUP(B506,'Employees'!$A$2:$H$101,3,FALSE)),F506&gt;'Settings'!$B$5,F506&lt;E506,NOT(OR(G506=1,AND(G506=0.5,E506=F506))),NOT(OR(J506="Pending",J506="Approved",J506="Denied",J506="Canceled"))),"CHECK DATES / FRACTION / STATUS",IF(AND(OR(J506="Approved",J506="Denied"),OR(K506="",NOT(ISNUMBER(L506)))),"ADD DECISION RECORD",IF(AND(OR(J506="Approved",J506="Pending"),COUNTIFS($B$2:$B$1001,B506,$E$2:$E$1001,"&lt;="&amp;F506,$F$2:$F$1001,"&gt;="&amp;E506,$J$2:$J$1001,"&lt;&gt;Denied",$J$2:$J$1001,"&lt;&gt;Canceled")&gt;1),"OVERLAPPING ACTIVE REQUESTS",IF(NETWORKDAYS(E506,F506,'Holidays'!$A$2:$A$51)=0,"NO WORKDAYS","OK"))))))))</f>
        <v/>
      </c>
    </row>
    <row r="507">
      <c r="A507" s="11" t="n"/>
      <c r="B507" s="11" t="n"/>
      <c r="C507" s="8">
        <f>IF($P507="","",IF($P507&lt;&gt;"OK",NA(),VLOOKUP(B507,'Employees'!$A$2:$I$101,2,FALSE)))</f>
        <v/>
      </c>
      <c r="D507" s="2" t="n"/>
      <c r="E507" s="4" t="n"/>
      <c r="F507" s="4" t="n"/>
      <c r="G507" s="12" t="n"/>
      <c r="H507" s="13">
        <f>IF($P507="","",IF($P507&lt;&gt;"OK",NA(),NETWORKDAYS(E507,F507,'Holidays'!$A$2:$A$51)*G507))</f>
        <v/>
      </c>
      <c r="I507" s="13">
        <f>IF($P507="","",IF($P507&lt;&gt;"OK",NA(),H507*'Settings'!$B$4*VLOOKUP(B507,'Employees'!$A$2:$I$101,5,FALSE)))</f>
        <v/>
      </c>
      <c r="J507" s="2" t="n"/>
      <c r="K507" s="2" t="n"/>
      <c r="L507" s="4" t="n"/>
      <c r="M507" s="2" t="n"/>
      <c r="N507" s="13">
        <f>IF($P507="","",IF($P507&lt;&gt;"OK",NA(),IF(J507="Approved",IF(E507&gt;'Settings'!$B$3,0,NETWORKDAYS(E507,MIN(F507,'Settings'!$B$3),'Holidays'!$A$2:$A$51)*G507*'Settings'!$B$4*VLOOKUP(B507,'Employees'!$A$2:$I$101,5,FALSE)),0)))</f>
        <v/>
      </c>
      <c r="O507" s="13">
        <f>IF($P507="","",IF($P507&lt;&gt;"OK",NA(),IF(J507="Approved",I507-N507,0)))</f>
        <v/>
      </c>
      <c r="P507" s="8">
        <f>IF(COUNTA(A507:B507,D507:G507,J507:M507)=0,"",IF('Settings'!$B$7&lt;&gt;"OK","CHECK SETTINGS",IF(OR(A507="",COUNTIFS($A$2:$A$1001,A507)&lt;&gt;1,COUNTIFS('Employees'!$A$2:$A$101,B507,'Employees'!$I$2:$I$101,"OK")&lt;&gt;1,COUNTIFS('Settings'!$H$11:$H$13,D507)&lt;&gt;1),"CHECK ID / TYPE",IF(OR(NOT(ISNUMBER(E507)),NOT(ISNUMBER(F507)),NOT(ISNUMBER(G507))),"CHECK DATES / FRACTION",IF(OR(E507&lt;MAX('Settings'!$B$2,VLOOKUP(B507,'Employees'!$A$2:$H$101,3,FALSE)),F507&gt;'Settings'!$B$5,F507&lt;E507,NOT(OR(G507=1,AND(G507=0.5,E507=F507))),NOT(OR(J507="Pending",J507="Approved",J507="Denied",J507="Canceled"))),"CHECK DATES / FRACTION / STATUS",IF(AND(OR(J507="Approved",J507="Denied"),OR(K507="",NOT(ISNUMBER(L507)))),"ADD DECISION RECORD",IF(AND(OR(J507="Approved",J507="Pending"),COUNTIFS($B$2:$B$1001,B507,$E$2:$E$1001,"&lt;="&amp;F507,$F$2:$F$1001,"&gt;="&amp;E507,$J$2:$J$1001,"&lt;&gt;Denied",$J$2:$J$1001,"&lt;&gt;Canceled")&gt;1),"OVERLAPPING ACTIVE REQUESTS",IF(NETWORKDAYS(E507,F507,'Holidays'!$A$2:$A$51)=0,"NO WORKDAYS","OK"))))))))</f>
        <v/>
      </c>
    </row>
    <row r="508">
      <c r="A508" s="11" t="n"/>
      <c r="B508" s="11" t="n"/>
      <c r="C508" s="8">
        <f>IF($P508="","",IF($P508&lt;&gt;"OK",NA(),VLOOKUP(B508,'Employees'!$A$2:$I$101,2,FALSE)))</f>
        <v/>
      </c>
      <c r="D508" s="2" t="n"/>
      <c r="E508" s="4" t="n"/>
      <c r="F508" s="4" t="n"/>
      <c r="G508" s="12" t="n"/>
      <c r="H508" s="13">
        <f>IF($P508="","",IF($P508&lt;&gt;"OK",NA(),NETWORKDAYS(E508,F508,'Holidays'!$A$2:$A$51)*G508))</f>
        <v/>
      </c>
      <c r="I508" s="13">
        <f>IF($P508="","",IF($P508&lt;&gt;"OK",NA(),H508*'Settings'!$B$4*VLOOKUP(B508,'Employees'!$A$2:$I$101,5,FALSE)))</f>
        <v/>
      </c>
      <c r="J508" s="2" t="n"/>
      <c r="K508" s="2" t="n"/>
      <c r="L508" s="4" t="n"/>
      <c r="M508" s="2" t="n"/>
      <c r="N508" s="13">
        <f>IF($P508="","",IF($P508&lt;&gt;"OK",NA(),IF(J508="Approved",IF(E508&gt;'Settings'!$B$3,0,NETWORKDAYS(E508,MIN(F508,'Settings'!$B$3),'Holidays'!$A$2:$A$51)*G508*'Settings'!$B$4*VLOOKUP(B508,'Employees'!$A$2:$I$101,5,FALSE)),0)))</f>
        <v/>
      </c>
      <c r="O508" s="13">
        <f>IF($P508="","",IF($P508&lt;&gt;"OK",NA(),IF(J508="Approved",I508-N508,0)))</f>
        <v/>
      </c>
      <c r="P508" s="8">
        <f>IF(COUNTA(A508:B508,D508:G508,J508:M508)=0,"",IF('Settings'!$B$7&lt;&gt;"OK","CHECK SETTINGS",IF(OR(A508="",COUNTIFS($A$2:$A$1001,A508)&lt;&gt;1,COUNTIFS('Employees'!$A$2:$A$101,B508,'Employees'!$I$2:$I$101,"OK")&lt;&gt;1,COUNTIFS('Settings'!$H$11:$H$13,D508)&lt;&gt;1),"CHECK ID / TYPE",IF(OR(NOT(ISNUMBER(E508)),NOT(ISNUMBER(F508)),NOT(ISNUMBER(G508))),"CHECK DATES / FRACTION",IF(OR(E508&lt;MAX('Settings'!$B$2,VLOOKUP(B508,'Employees'!$A$2:$H$101,3,FALSE)),F508&gt;'Settings'!$B$5,F508&lt;E508,NOT(OR(G508=1,AND(G508=0.5,E508=F508))),NOT(OR(J508="Pending",J508="Approved",J508="Denied",J508="Canceled"))),"CHECK DATES / FRACTION / STATUS",IF(AND(OR(J508="Approved",J508="Denied"),OR(K508="",NOT(ISNUMBER(L508)))),"ADD DECISION RECORD",IF(AND(OR(J508="Approved",J508="Pending"),COUNTIFS($B$2:$B$1001,B508,$E$2:$E$1001,"&lt;="&amp;F508,$F$2:$F$1001,"&gt;="&amp;E508,$J$2:$J$1001,"&lt;&gt;Denied",$J$2:$J$1001,"&lt;&gt;Canceled")&gt;1),"OVERLAPPING ACTIVE REQUESTS",IF(NETWORKDAYS(E508,F508,'Holidays'!$A$2:$A$51)=0,"NO WORKDAYS","OK"))))))))</f>
        <v/>
      </c>
    </row>
    <row r="509">
      <c r="A509" s="11" t="n"/>
      <c r="B509" s="11" t="n"/>
      <c r="C509" s="8">
        <f>IF($P509="","",IF($P509&lt;&gt;"OK",NA(),VLOOKUP(B509,'Employees'!$A$2:$I$101,2,FALSE)))</f>
        <v/>
      </c>
      <c r="D509" s="2" t="n"/>
      <c r="E509" s="4" t="n"/>
      <c r="F509" s="4" t="n"/>
      <c r="G509" s="12" t="n"/>
      <c r="H509" s="13">
        <f>IF($P509="","",IF($P509&lt;&gt;"OK",NA(),NETWORKDAYS(E509,F509,'Holidays'!$A$2:$A$51)*G509))</f>
        <v/>
      </c>
      <c r="I509" s="13">
        <f>IF($P509="","",IF($P509&lt;&gt;"OK",NA(),H509*'Settings'!$B$4*VLOOKUP(B509,'Employees'!$A$2:$I$101,5,FALSE)))</f>
        <v/>
      </c>
      <c r="J509" s="2" t="n"/>
      <c r="K509" s="2" t="n"/>
      <c r="L509" s="4" t="n"/>
      <c r="M509" s="2" t="n"/>
      <c r="N509" s="13">
        <f>IF($P509="","",IF($P509&lt;&gt;"OK",NA(),IF(J509="Approved",IF(E509&gt;'Settings'!$B$3,0,NETWORKDAYS(E509,MIN(F509,'Settings'!$B$3),'Holidays'!$A$2:$A$51)*G509*'Settings'!$B$4*VLOOKUP(B509,'Employees'!$A$2:$I$101,5,FALSE)),0)))</f>
        <v/>
      </c>
      <c r="O509" s="13">
        <f>IF($P509="","",IF($P509&lt;&gt;"OK",NA(),IF(J509="Approved",I509-N509,0)))</f>
        <v/>
      </c>
      <c r="P509" s="8">
        <f>IF(COUNTA(A509:B509,D509:G509,J509:M509)=0,"",IF('Settings'!$B$7&lt;&gt;"OK","CHECK SETTINGS",IF(OR(A509="",COUNTIFS($A$2:$A$1001,A509)&lt;&gt;1,COUNTIFS('Employees'!$A$2:$A$101,B509,'Employees'!$I$2:$I$101,"OK")&lt;&gt;1,COUNTIFS('Settings'!$H$11:$H$13,D509)&lt;&gt;1),"CHECK ID / TYPE",IF(OR(NOT(ISNUMBER(E509)),NOT(ISNUMBER(F509)),NOT(ISNUMBER(G509))),"CHECK DATES / FRACTION",IF(OR(E509&lt;MAX('Settings'!$B$2,VLOOKUP(B509,'Employees'!$A$2:$H$101,3,FALSE)),F509&gt;'Settings'!$B$5,F509&lt;E509,NOT(OR(G509=1,AND(G509=0.5,E509=F509))),NOT(OR(J509="Pending",J509="Approved",J509="Denied",J509="Canceled"))),"CHECK DATES / FRACTION / STATUS",IF(AND(OR(J509="Approved",J509="Denied"),OR(K509="",NOT(ISNUMBER(L509)))),"ADD DECISION RECORD",IF(AND(OR(J509="Approved",J509="Pending"),COUNTIFS($B$2:$B$1001,B509,$E$2:$E$1001,"&lt;="&amp;F509,$F$2:$F$1001,"&gt;="&amp;E509,$J$2:$J$1001,"&lt;&gt;Denied",$J$2:$J$1001,"&lt;&gt;Canceled")&gt;1),"OVERLAPPING ACTIVE REQUESTS",IF(NETWORKDAYS(E509,F509,'Holidays'!$A$2:$A$51)=0,"NO WORKDAYS","OK"))))))))</f>
        <v/>
      </c>
    </row>
    <row r="510">
      <c r="A510" s="11" t="n"/>
      <c r="B510" s="11" t="n"/>
      <c r="C510" s="8">
        <f>IF($P510="","",IF($P510&lt;&gt;"OK",NA(),VLOOKUP(B510,'Employees'!$A$2:$I$101,2,FALSE)))</f>
        <v/>
      </c>
      <c r="D510" s="2" t="n"/>
      <c r="E510" s="4" t="n"/>
      <c r="F510" s="4" t="n"/>
      <c r="G510" s="12" t="n"/>
      <c r="H510" s="13">
        <f>IF($P510="","",IF($P510&lt;&gt;"OK",NA(),NETWORKDAYS(E510,F510,'Holidays'!$A$2:$A$51)*G510))</f>
        <v/>
      </c>
      <c r="I510" s="13">
        <f>IF($P510="","",IF($P510&lt;&gt;"OK",NA(),H510*'Settings'!$B$4*VLOOKUP(B510,'Employees'!$A$2:$I$101,5,FALSE)))</f>
        <v/>
      </c>
      <c r="J510" s="2" t="n"/>
      <c r="K510" s="2" t="n"/>
      <c r="L510" s="4" t="n"/>
      <c r="M510" s="2" t="n"/>
      <c r="N510" s="13">
        <f>IF($P510="","",IF($P510&lt;&gt;"OK",NA(),IF(J510="Approved",IF(E510&gt;'Settings'!$B$3,0,NETWORKDAYS(E510,MIN(F510,'Settings'!$B$3),'Holidays'!$A$2:$A$51)*G510*'Settings'!$B$4*VLOOKUP(B510,'Employees'!$A$2:$I$101,5,FALSE)),0)))</f>
        <v/>
      </c>
      <c r="O510" s="13">
        <f>IF($P510="","",IF($P510&lt;&gt;"OK",NA(),IF(J510="Approved",I510-N510,0)))</f>
        <v/>
      </c>
      <c r="P510" s="8">
        <f>IF(COUNTA(A510:B510,D510:G510,J510:M510)=0,"",IF('Settings'!$B$7&lt;&gt;"OK","CHECK SETTINGS",IF(OR(A510="",COUNTIFS($A$2:$A$1001,A510)&lt;&gt;1,COUNTIFS('Employees'!$A$2:$A$101,B510,'Employees'!$I$2:$I$101,"OK")&lt;&gt;1,COUNTIFS('Settings'!$H$11:$H$13,D510)&lt;&gt;1),"CHECK ID / TYPE",IF(OR(NOT(ISNUMBER(E510)),NOT(ISNUMBER(F510)),NOT(ISNUMBER(G510))),"CHECK DATES / FRACTION",IF(OR(E510&lt;MAX('Settings'!$B$2,VLOOKUP(B510,'Employees'!$A$2:$H$101,3,FALSE)),F510&gt;'Settings'!$B$5,F510&lt;E510,NOT(OR(G510=1,AND(G510=0.5,E510=F510))),NOT(OR(J510="Pending",J510="Approved",J510="Denied",J510="Canceled"))),"CHECK DATES / FRACTION / STATUS",IF(AND(OR(J510="Approved",J510="Denied"),OR(K510="",NOT(ISNUMBER(L510)))),"ADD DECISION RECORD",IF(AND(OR(J510="Approved",J510="Pending"),COUNTIFS($B$2:$B$1001,B510,$E$2:$E$1001,"&lt;="&amp;F510,$F$2:$F$1001,"&gt;="&amp;E510,$J$2:$J$1001,"&lt;&gt;Denied",$J$2:$J$1001,"&lt;&gt;Canceled")&gt;1),"OVERLAPPING ACTIVE REQUESTS",IF(NETWORKDAYS(E510,F510,'Holidays'!$A$2:$A$51)=0,"NO WORKDAYS","OK"))))))))</f>
        <v/>
      </c>
    </row>
    <row r="511">
      <c r="A511" s="11" t="n"/>
      <c r="B511" s="11" t="n"/>
      <c r="C511" s="8">
        <f>IF($P511="","",IF($P511&lt;&gt;"OK",NA(),VLOOKUP(B511,'Employees'!$A$2:$I$101,2,FALSE)))</f>
        <v/>
      </c>
      <c r="D511" s="2" t="n"/>
      <c r="E511" s="4" t="n"/>
      <c r="F511" s="4" t="n"/>
      <c r="G511" s="12" t="n"/>
      <c r="H511" s="13">
        <f>IF($P511="","",IF($P511&lt;&gt;"OK",NA(),NETWORKDAYS(E511,F511,'Holidays'!$A$2:$A$51)*G511))</f>
        <v/>
      </c>
      <c r="I511" s="13">
        <f>IF($P511="","",IF($P511&lt;&gt;"OK",NA(),H511*'Settings'!$B$4*VLOOKUP(B511,'Employees'!$A$2:$I$101,5,FALSE)))</f>
        <v/>
      </c>
      <c r="J511" s="2" t="n"/>
      <c r="K511" s="2" t="n"/>
      <c r="L511" s="4" t="n"/>
      <c r="M511" s="2" t="n"/>
      <c r="N511" s="13">
        <f>IF($P511="","",IF($P511&lt;&gt;"OK",NA(),IF(J511="Approved",IF(E511&gt;'Settings'!$B$3,0,NETWORKDAYS(E511,MIN(F511,'Settings'!$B$3),'Holidays'!$A$2:$A$51)*G511*'Settings'!$B$4*VLOOKUP(B511,'Employees'!$A$2:$I$101,5,FALSE)),0)))</f>
        <v/>
      </c>
      <c r="O511" s="13">
        <f>IF($P511="","",IF($P511&lt;&gt;"OK",NA(),IF(J511="Approved",I511-N511,0)))</f>
        <v/>
      </c>
      <c r="P511" s="8">
        <f>IF(COUNTA(A511:B511,D511:G511,J511:M511)=0,"",IF('Settings'!$B$7&lt;&gt;"OK","CHECK SETTINGS",IF(OR(A511="",COUNTIFS($A$2:$A$1001,A511)&lt;&gt;1,COUNTIFS('Employees'!$A$2:$A$101,B511,'Employees'!$I$2:$I$101,"OK")&lt;&gt;1,COUNTIFS('Settings'!$H$11:$H$13,D511)&lt;&gt;1),"CHECK ID / TYPE",IF(OR(NOT(ISNUMBER(E511)),NOT(ISNUMBER(F511)),NOT(ISNUMBER(G511))),"CHECK DATES / FRACTION",IF(OR(E511&lt;MAX('Settings'!$B$2,VLOOKUP(B511,'Employees'!$A$2:$H$101,3,FALSE)),F511&gt;'Settings'!$B$5,F511&lt;E511,NOT(OR(G511=1,AND(G511=0.5,E511=F511))),NOT(OR(J511="Pending",J511="Approved",J511="Denied",J511="Canceled"))),"CHECK DATES / FRACTION / STATUS",IF(AND(OR(J511="Approved",J511="Denied"),OR(K511="",NOT(ISNUMBER(L511)))),"ADD DECISION RECORD",IF(AND(OR(J511="Approved",J511="Pending"),COUNTIFS($B$2:$B$1001,B511,$E$2:$E$1001,"&lt;="&amp;F511,$F$2:$F$1001,"&gt;="&amp;E511,$J$2:$J$1001,"&lt;&gt;Denied",$J$2:$J$1001,"&lt;&gt;Canceled")&gt;1),"OVERLAPPING ACTIVE REQUESTS",IF(NETWORKDAYS(E511,F511,'Holidays'!$A$2:$A$51)=0,"NO WORKDAYS","OK"))))))))</f>
        <v/>
      </c>
    </row>
    <row r="512">
      <c r="A512" s="11" t="n"/>
      <c r="B512" s="11" t="n"/>
      <c r="C512" s="8">
        <f>IF($P512="","",IF($P512&lt;&gt;"OK",NA(),VLOOKUP(B512,'Employees'!$A$2:$I$101,2,FALSE)))</f>
        <v/>
      </c>
      <c r="D512" s="2" t="n"/>
      <c r="E512" s="4" t="n"/>
      <c r="F512" s="4" t="n"/>
      <c r="G512" s="12" t="n"/>
      <c r="H512" s="13">
        <f>IF($P512="","",IF($P512&lt;&gt;"OK",NA(),NETWORKDAYS(E512,F512,'Holidays'!$A$2:$A$51)*G512))</f>
        <v/>
      </c>
      <c r="I512" s="13">
        <f>IF($P512="","",IF($P512&lt;&gt;"OK",NA(),H512*'Settings'!$B$4*VLOOKUP(B512,'Employees'!$A$2:$I$101,5,FALSE)))</f>
        <v/>
      </c>
      <c r="J512" s="2" t="n"/>
      <c r="K512" s="2" t="n"/>
      <c r="L512" s="4" t="n"/>
      <c r="M512" s="2" t="n"/>
      <c r="N512" s="13">
        <f>IF($P512="","",IF($P512&lt;&gt;"OK",NA(),IF(J512="Approved",IF(E512&gt;'Settings'!$B$3,0,NETWORKDAYS(E512,MIN(F512,'Settings'!$B$3),'Holidays'!$A$2:$A$51)*G512*'Settings'!$B$4*VLOOKUP(B512,'Employees'!$A$2:$I$101,5,FALSE)),0)))</f>
        <v/>
      </c>
      <c r="O512" s="13">
        <f>IF($P512="","",IF($P512&lt;&gt;"OK",NA(),IF(J512="Approved",I512-N512,0)))</f>
        <v/>
      </c>
      <c r="P512" s="8">
        <f>IF(COUNTA(A512:B512,D512:G512,J512:M512)=0,"",IF('Settings'!$B$7&lt;&gt;"OK","CHECK SETTINGS",IF(OR(A512="",COUNTIFS($A$2:$A$1001,A512)&lt;&gt;1,COUNTIFS('Employees'!$A$2:$A$101,B512,'Employees'!$I$2:$I$101,"OK")&lt;&gt;1,COUNTIFS('Settings'!$H$11:$H$13,D512)&lt;&gt;1),"CHECK ID / TYPE",IF(OR(NOT(ISNUMBER(E512)),NOT(ISNUMBER(F512)),NOT(ISNUMBER(G512))),"CHECK DATES / FRACTION",IF(OR(E512&lt;MAX('Settings'!$B$2,VLOOKUP(B512,'Employees'!$A$2:$H$101,3,FALSE)),F512&gt;'Settings'!$B$5,F512&lt;E512,NOT(OR(G512=1,AND(G512=0.5,E512=F512))),NOT(OR(J512="Pending",J512="Approved",J512="Denied",J512="Canceled"))),"CHECK DATES / FRACTION / STATUS",IF(AND(OR(J512="Approved",J512="Denied"),OR(K512="",NOT(ISNUMBER(L512)))),"ADD DECISION RECORD",IF(AND(OR(J512="Approved",J512="Pending"),COUNTIFS($B$2:$B$1001,B512,$E$2:$E$1001,"&lt;="&amp;F512,$F$2:$F$1001,"&gt;="&amp;E512,$J$2:$J$1001,"&lt;&gt;Denied",$J$2:$J$1001,"&lt;&gt;Canceled")&gt;1),"OVERLAPPING ACTIVE REQUESTS",IF(NETWORKDAYS(E512,F512,'Holidays'!$A$2:$A$51)=0,"NO WORKDAYS","OK"))))))))</f>
        <v/>
      </c>
    </row>
    <row r="513">
      <c r="A513" s="11" t="n"/>
      <c r="B513" s="11" t="n"/>
      <c r="C513" s="8">
        <f>IF($P513="","",IF($P513&lt;&gt;"OK",NA(),VLOOKUP(B513,'Employees'!$A$2:$I$101,2,FALSE)))</f>
        <v/>
      </c>
      <c r="D513" s="2" t="n"/>
      <c r="E513" s="4" t="n"/>
      <c r="F513" s="4" t="n"/>
      <c r="G513" s="12" t="n"/>
      <c r="H513" s="13">
        <f>IF($P513="","",IF($P513&lt;&gt;"OK",NA(),NETWORKDAYS(E513,F513,'Holidays'!$A$2:$A$51)*G513))</f>
        <v/>
      </c>
      <c r="I513" s="13">
        <f>IF($P513="","",IF($P513&lt;&gt;"OK",NA(),H513*'Settings'!$B$4*VLOOKUP(B513,'Employees'!$A$2:$I$101,5,FALSE)))</f>
        <v/>
      </c>
      <c r="J513" s="2" t="n"/>
      <c r="K513" s="2" t="n"/>
      <c r="L513" s="4" t="n"/>
      <c r="M513" s="2" t="n"/>
      <c r="N513" s="13">
        <f>IF($P513="","",IF($P513&lt;&gt;"OK",NA(),IF(J513="Approved",IF(E513&gt;'Settings'!$B$3,0,NETWORKDAYS(E513,MIN(F513,'Settings'!$B$3),'Holidays'!$A$2:$A$51)*G513*'Settings'!$B$4*VLOOKUP(B513,'Employees'!$A$2:$I$101,5,FALSE)),0)))</f>
        <v/>
      </c>
      <c r="O513" s="13">
        <f>IF($P513="","",IF($P513&lt;&gt;"OK",NA(),IF(J513="Approved",I513-N513,0)))</f>
        <v/>
      </c>
      <c r="P513" s="8">
        <f>IF(COUNTA(A513:B513,D513:G513,J513:M513)=0,"",IF('Settings'!$B$7&lt;&gt;"OK","CHECK SETTINGS",IF(OR(A513="",COUNTIFS($A$2:$A$1001,A513)&lt;&gt;1,COUNTIFS('Employees'!$A$2:$A$101,B513,'Employees'!$I$2:$I$101,"OK")&lt;&gt;1,COUNTIFS('Settings'!$H$11:$H$13,D513)&lt;&gt;1),"CHECK ID / TYPE",IF(OR(NOT(ISNUMBER(E513)),NOT(ISNUMBER(F513)),NOT(ISNUMBER(G513))),"CHECK DATES / FRACTION",IF(OR(E513&lt;MAX('Settings'!$B$2,VLOOKUP(B513,'Employees'!$A$2:$H$101,3,FALSE)),F513&gt;'Settings'!$B$5,F513&lt;E513,NOT(OR(G513=1,AND(G513=0.5,E513=F513))),NOT(OR(J513="Pending",J513="Approved",J513="Denied",J513="Canceled"))),"CHECK DATES / FRACTION / STATUS",IF(AND(OR(J513="Approved",J513="Denied"),OR(K513="",NOT(ISNUMBER(L513)))),"ADD DECISION RECORD",IF(AND(OR(J513="Approved",J513="Pending"),COUNTIFS($B$2:$B$1001,B513,$E$2:$E$1001,"&lt;="&amp;F513,$F$2:$F$1001,"&gt;="&amp;E513,$J$2:$J$1001,"&lt;&gt;Denied",$J$2:$J$1001,"&lt;&gt;Canceled")&gt;1),"OVERLAPPING ACTIVE REQUESTS",IF(NETWORKDAYS(E513,F513,'Holidays'!$A$2:$A$51)=0,"NO WORKDAYS","OK"))))))))</f>
        <v/>
      </c>
    </row>
    <row r="514">
      <c r="A514" s="11" t="n"/>
      <c r="B514" s="11" t="n"/>
      <c r="C514" s="8">
        <f>IF($P514="","",IF($P514&lt;&gt;"OK",NA(),VLOOKUP(B514,'Employees'!$A$2:$I$101,2,FALSE)))</f>
        <v/>
      </c>
      <c r="D514" s="2" t="n"/>
      <c r="E514" s="4" t="n"/>
      <c r="F514" s="4" t="n"/>
      <c r="G514" s="12" t="n"/>
      <c r="H514" s="13">
        <f>IF($P514="","",IF($P514&lt;&gt;"OK",NA(),NETWORKDAYS(E514,F514,'Holidays'!$A$2:$A$51)*G514))</f>
        <v/>
      </c>
      <c r="I514" s="13">
        <f>IF($P514="","",IF($P514&lt;&gt;"OK",NA(),H514*'Settings'!$B$4*VLOOKUP(B514,'Employees'!$A$2:$I$101,5,FALSE)))</f>
        <v/>
      </c>
      <c r="J514" s="2" t="n"/>
      <c r="K514" s="2" t="n"/>
      <c r="L514" s="4" t="n"/>
      <c r="M514" s="2" t="n"/>
      <c r="N514" s="13">
        <f>IF($P514="","",IF($P514&lt;&gt;"OK",NA(),IF(J514="Approved",IF(E514&gt;'Settings'!$B$3,0,NETWORKDAYS(E514,MIN(F514,'Settings'!$B$3),'Holidays'!$A$2:$A$51)*G514*'Settings'!$B$4*VLOOKUP(B514,'Employees'!$A$2:$I$101,5,FALSE)),0)))</f>
        <v/>
      </c>
      <c r="O514" s="13">
        <f>IF($P514="","",IF($P514&lt;&gt;"OK",NA(),IF(J514="Approved",I514-N514,0)))</f>
        <v/>
      </c>
      <c r="P514" s="8">
        <f>IF(COUNTA(A514:B514,D514:G514,J514:M514)=0,"",IF('Settings'!$B$7&lt;&gt;"OK","CHECK SETTINGS",IF(OR(A514="",COUNTIFS($A$2:$A$1001,A514)&lt;&gt;1,COUNTIFS('Employees'!$A$2:$A$101,B514,'Employees'!$I$2:$I$101,"OK")&lt;&gt;1,COUNTIFS('Settings'!$H$11:$H$13,D514)&lt;&gt;1),"CHECK ID / TYPE",IF(OR(NOT(ISNUMBER(E514)),NOT(ISNUMBER(F514)),NOT(ISNUMBER(G514))),"CHECK DATES / FRACTION",IF(OR(E514&lt;MAX('Settings'!$B$2,VLOOKUP(B514,'Employees'!$A$2:$H$101,3,FALSE)),F514&gt;'Settings'!$B$5,F514&lt;E514,NOT(OR(G514=1,AND(G514=0.5,E514=F514))),NOT(OR(J514="Pending",J514="Approved",J514="Denied",J514="Canceled"))),"CHECK DATES / FRACTION / STATUS",IF(AND(OR(J514="Approved",J514="Denied"),OR(K514="",NOT(ISNUMBER(L514)))),"ADD DECISION RECORD",IF(AND(OR(J514="Approved",J514="Pending"),COUNTIFS($B$2:$B$1001,B514,$E$2:$E$1001,"&lt;="&amp;F514,$F$2:$F$1001,"&gt;="&amp;E514,$J$2:$J$1001,"&lt;&gt;Denied",$J$2:$J$1001,"&lt;&gt;Canceled")&gt;1),"OVERLAPPING ACTIVE REQUESTS",IF(NETWORKDAYS(E514,F514,'Holidays'!$A$2:$A$51)=0,"NO WORKDAYS","OK"))))))))</f>
        <v/>
      </c>
    </row>
    <row r="515">
      <c r="A515" s="11" t="n"/>
      <c r="B515" s="11" t="n"/>
      <c r="C515" s="8">
        <f>IF($P515="","",IF($P515&lt;&gt;"OK",NA(),VLOOKUP(B515,'Employees'!$A$2:$I$101,2,FALSE)))</f>
        <v/>
      </c>
      <c r="D515" s="2" t="n"/>
      <c r="E515" s="4" t="n"/>
      <c r="F515" s="4" t="n"/>
      <c r="G515" s="12" t="n"/>
      <c r="H515" s="13">
        <f>IF($P515="","",IF($P515&lt;&gt;"OK",NA(),NETWORKDAYS(E515,F515,'Holidays'!$A$2:$A$51)*G515))</f>
        <v/>
      </c>
      <c r="I515" s="13">
        <f>IF($P515="","",IF($P515&lt;&gt;"OK",NA(),H515*'Settings'!$B$4*VLOOKUP(B515,'Employees'!$A$2:$I$101,5,FALSE)))</f>
        <v/>
      </c>
      <c r="J515" s="2" t="n"/>
      <c r="K515" s="2" t="n"/>
      <c r="L515" s="4" t="n"/>
      <c r="M515" s="2" t="n"/>
      <c r="N515" s="13">
        <f>IF($P515="","",IF($P515&lt;&gt;"OK",NA(),IF(J515="Approved",IF(E515&gt;'Settings'!$B$3,0,NETWORKDAYS(E515,MIN(F515,'Settings'!$B$3),'Holidays'!$A$2:$A$51)*G515*'Settings'!$B$4*VLOOKUP(B515,'Employees'!$A$2:$I$101,5,FALSE)),0)))</f>
        <v/>
      </c>
      <c r="O515" s="13">
        <f>IF($P515="","",IF($P515&lt;&gt;"OK",NA(),IF(J515="Approved",I515-N515,0)))</f>
        <v/>
      </c>
      <c r="P515" s="8">
        <f>IF(COUNTA(A515:B515,D515:G515,J515:M515)=0,"",IF('Settings'!$B$7&lt;&gt;"OK","CHECK SETTINGS",IF(OR(A515="",COUNTIFS($A$2:$A$1001,A515)&lt;&gt;1,COUNTIFS('Employees'!$A$2:$A$101,B515,'Employees'!$I$2:$I$101,"OK")&lt;&gt;1,COUNTIFS('Settings'!$H$11:$H$13,D515)&lt;&gt;1),"CHECK ID / TYPE",IF(OR(NOT(ISNUMBER(E515)),NOT(ISNUMBER(F515)),NOT(ISNUMBER(G515))),"CHECK DATES / FRACTION",IF(OR(E515&lt;MAX('Settings'!$B$2,VLOOKUP(B515,'Employees'!$A$2:$H$101,3,FALSE)),F515&gt;'Settings'!$B$5,F515&lt;E515,NOT(OR(G515=1,AND(G515=0.5,E515=F515))),NOT(OR(J515="Pending",J515="Approved",J515="Denied",J515="Canceled"))),"CHECK DATES / FRACTION / STATUS",IF(AND(OR(J515="Approved",J515="Denied"),OR(K515="",NOT(ISNUMBER(L515)))),"ADD DECISION RECORD",IF(AND(OR(J515="Approved",J515="Pending"),COUNTIFS($B$2:$B$1001,B515,$E$2:$E$1001,"&lt;="&amp;F515,$F$2:$F$1001,"&gt;="&amp;E515,$J$2:$J$1001,"&lt;&gt;Denied",$J$2:$J$1001,"&lt;&gt;Canceled")&gt;1),"OVERLAPPING ACTIVE REQUESTS",IF(NETWORKDAYS(E515,F515,'Holidays'!$A$2:$A$51)=0,"NO WORKDAYS","OK"))))))))</f>
        <v/>
      </c>
    </row>
    <row r="516">
      <c r="A516" s="11" t="n"/>
      <c r="B516" s="11" t="n"/>
      <c r="C516" s="8">
        <f>IF($P516="","",IF($P516&lt;&gt;"OK",NA(),VLOOKUP(B516,'Employees'!$A$2:$I$101,2,FALSE)))</f>
        <v/>
      </c>
      <c r="D516" s="2" t="n"/>
      <c r="E516" s="4" t="n"/>
      <c r="F516" s="4" t="n"/>
      <c r="G516" s="12" t="n"/>
      <c r="H516" s="13">
        <f>IF($P516="","",IF($P516&lt;&gt;"OK",NA(),NETWORKDAYS(E516,F516,'Holidays'!$A$2:$A$51)*G516))</f>
        <v/>
      </c>
      <c r="I516" s="13">
        <f>IF($P516="","",IF($P516&lt;&gt;"OK",NA(),H516*'Settings'!$B$4*VLOOKUP(B516,'Employees'!$A$2:$I$101,5,FALSE)))</f>
        <v/>
      </c>
      <c r="J516" s="2" t="n"/>
      <c r="K516" s="2" t="n"/>
      <c r="L516" s="4" t="n"/>
      <c r="M516" s="2" t="n"/>
      <c r="N516" s="13">
        <f>IF($P516="","",IF($P516&lt;&gt;"OK",NA(),IF(J516="Approved",IF(E516&gt;'Settings'!$B$3,0,NETWORKDAYS(E516,MIN(F516,'Settings'!$B$3),'Holidays'!$A$2:$A$51)*G516*'Settings'!$B$4*VLOOKUP(B516,'Employees'!$A$2:$I$101,5,FALSE)),0)))</f>
        <v/>
      </c>
      <c r="O516" s="13">
        <f>IF($P516="","",IF($P516&lt;&gt;"OK",NA(),IF(J516="Approved",I516-N516,0)))</f>
        <v/>
      </c>
      <c r="P516" s="8">
        <f>IF(COUNTA(A516:B516,D516:G516,J516:M516)=0,"",IF('Settings'!$B$7&lt;&gt;"OK","CHECK SETTINGS",IF(OR(A516="",COUNTIFS($A$2:$A$1001,A516)&lt;&gt;1,COUNTIFS('Employees'!$A$2:$A$101,B516,'Employees'!$I$2:$I$101,"OK")&lt;&gt;1,COUNTIFS('Settings'!$H$11:$H$13,D516)&lt;&gt;1),"CHECK ID / TYPE",IF(OR(NOT(ISNUMBER(E516)),NOT(ISNUMBER(F516)),NOT(ISNUMBER(G516))),"CHECK DATES / FRACTION",IF(OR(E516&lt;MAX('Settings'!$B$2,VLOOKUP(B516,'Employees'!$A$2:$H$101,3,FALSE)),F516&gt;'Settings'!$B$5,F516&lt;E516,NOT(OR(G516=1,AND(G516=0.5,E516=F516))),NOT(OR(J516="Pending",J516="Approved",J516="Denied",J516="Canceled"))),"CHECK DATES / FRACTION / STATUS",IF(AND(OR(J516="Approved",J516="Denied"),OR(K516="",NOT(ISNUMBER(L516)))),"ADD DECISION RECORD",IF(AND(OR(J516="Approved",J516="Pending"),COUNTIFS($B$2:$B$1001,B516,$E$2:$E$1001,"&lt;="&amp;F516,$F$2:$F$1001,"&gt;="&amp;E516,$J$2:$J$1001,"&lt;&gt;Denied",$J$2:$J$1001,"&lt;&gt;Canceled")&gt;1),"OVERLAPPING ACTIVE REQUESTS",IF(NETWORKDAYS(E516,F516,'Holidays'!$A$2:$A$51)=0,"NO WORKDAYS","OK"))))))))</f>
        <v/>
      </c>
    </row>
    <row r="517">
      <c r="A517" s="11" t="n"/>
      <c r="B517" s="11" t="n"/>
      <c r="C517" s="8">
        <f>IF($P517="","",IF($P517&lt;&gt;"OK",NA(),VLOOKUP(B517,'Employees'!$A$2:$I$101,2,FALSE)))</f>
        <v/>
      </c>
      <c r="D517" s="2" t="n"/>
      <c r="E517" s="4" t="n"/>
      <c r="F517" s="4" t="n"/>
      <c r="G517" s="12" t="n"/>
      <c r="H517" s="13">
        <f>IF($P517="","",IF($P517&lt;&gt;"OK",NA(),NETWORKDAYS(E517,F517,'Holidays'!$A$2:$A$51)*G517))</f>
        <v/>
      </c>
      <c r="I517" s="13">
        <f>IF($P517="","",IF($P517&lt;&gt;"OK",NA(),H517*'Settings'!$B$4*VLOOKUP(B517,'Employees'!$A$2:$I$101,5,FALSE)))</f>
        <v/>
      </c>
      <c r="J517" s="2" t="n"/>
      <c r="K517" s="2" t="n"/>
      <c r="L517" s="4" t="n"/>
      <c r="M517" s="2" t="n"/>
      <c r="N517" s="13">
        <f>IF($P517="","",IF($P517&lt;&gt;"OK",NA(),IF(J517="Approved",IF(E517&gt;'Settings'!$B$3,0,NETWORKDAYS(E517,MIN(F517,'Settings'!$B$3),'Holidays'!$A$2:$A$51)*G517*'Settings'!$B$4*VLOOKUP(B517,'Employees'!$A$2:$I$101,5,FALSE)),0)))</f>
        <v/>
      </c>
      <c r="O517" s="13">
        <f>IF($P517="","",IF($P517&lt;&gt;"OK",NA(),IF(J517="Approved",I517-N517,0)))</f>
        <v/>
      </c>
      <c r="P517" s="8">
        <f>IF(COUNTA(A517:B517,D517:G517,J517:M517)=0,"",IF('Settings'!$B$7&lt;&gt;"OK","CHECK SETTINGS",IF(OR(A517="",COUNTIFS($A$2:$A$1001,A517)&lt;&gt;1,COUNTIFS('Employees'!$A$2:$A$101,B517,'Employees'!$I$2:$I$101,"OK")&lt;&gt;1,COUNTIFS('Settings'!$H$11:$H$13,D517)&lt;&gt;1),"CHECK ID / TYPE",IF(OR(NOT(ISNUMBER(E517)),NOT(ISNUMBER(F517)),NOT(ISNUMBER(G517))),"CHECK DATES / FRACTION",IF(OR(E517&lt;MAX('Settings'!$B$2,VLOOKUP(B517,'Employees'!$A$2:$H$101,3,FALSE)),F517&gt;'Settings'!$B$5,F517&lt;E517,NOT(OR(G517=1,AND(G517=0.5,E517=F517))),NOT(OR(J517="Pending",J517="Approved",J517="Denied",J517="Canceled"))),"CHECK DATES / FRACTION / STATUS",IF(AND(OR(J517="Approved",J517="Denied"),OR(K517="",NOT(ISNUMBER(L517)))),"ADD DECISION RECORD",IF(AND(OR(J517="Approved",J517="Pending"),COUNTIFS($B$2:$B$1001,B517,$E$2:$E$1001,"&lt;="&amp;F517,$F$2:$F$1001,"&gt;="&amp;E517,$J$2:$J$1001,"&lt;&gt;Denied",$J$2:$J$1001,"&lt;&gt;Canceled")&gt;1),"OVERLAPPING ACTIVE REQUESTS",IF(NETWORKDAYS(E517,F517,'Holidays'!$A$2:$A$51)=0,"NO WORKDAYS","OK"))))))))</f>
        <v/>
      </c>
    </row>
    <row r="518">
      <c r="A518" s="11" t="n"/>
      <c r="B518" s="11" t="n"/>
      <c r="C518" s="8">
        <f>IF($P518="","",IF($P518&lt;&gt;"OK",NA(),VLOOKUP(B518,'Employees'!$A$2:$I$101,2,FALSE)))</f>
        <v/>
      </c>
      <c r="D518" s="2" t="n"/>
      <c r="E518" s="4" t="n"/>
      <c r="F518" s="4" t="n"/>
      <c r="G518" s="12" t="n"/>
      <c r="H518" s="13">
        <f>IF($P518="","",IF($P518&lt;&gt;"OK",NA(),NETWORKDAYS(E518,F518,'Holidays'!$A$2:$A$51)*G518))</f>
        <v/>
      </c>
      <c r="I518" s="13">
        <f>IF($P518="","",IF($P518&lt;&gt;"OK",NA(),H518*'Settings'!$B$4*VLOOKUP(B518,'Employees'!$A$2:$I$101,5,FALSE)))</f>
        <v/>
      </c>
      <c r="J518" s="2" t="n"/>
      <c r="K518" s="2" t="n"/>
      <c r="L518" s="4" t="n"/>
      <c r="M518" s="2" t="n"/>
      <c r="N518" s="13">
        <f>IF($P518="","",IF($P518&lt;&gt;"OK",NA(),IF(J518="Approved",IF(E518&gt;'Settings'!$B$3,0,NETWORKDAYS(E518,MIN(F518,'Settings'!$B$3),'Holidays'!$A$2:$A$51)*G518*'Settings'!$B$4*VLOOKUP(B518,'Employees'!$A$2:$I$101,5,FALSE)),0)))</f>
        <v/>
      </c>
      <c r="O518" s="13">
        <f>IF($P518="","",IF($P518&lt;&gt;"OK",NA(),IF(J518="Approved",I518-N518,0)))</f>
        <v/>
      </c>
      <c r="P518" s="8">
        <f>IF(COUNTA(A518:B518,D518:G518,J518:M518)=0,"",IF('Settings'!$B$7&lt;&gt;"OK","CHECK SETTINGS",IF(OR(A518="",COUNTIFS($A$2:$A$1001,A518)&lt;&gt;1,COUNTIFS('Employees'!$A$2:$A$101,B518,'Employees'!$I$2:$I$101,"OK")&lt;&gt;1,COUNTIFS('Settings'!$H$11:$H$13,D518)&lt;&gt;1),"CHECK ID / TYPE",IF(OR(NOT(ISNUMBER(E518)),NOT(ISNUMBER(F518)),NOT(ISNUMBER(G518))),"CHECK DATES / FRACTION",IF(OR(E518&lt;MAX('Settings'!$B$2,VLOOKUP(B518,'Employees'!$A$2:$H$101,3,FALSE)),F518&gt;'Settings'!$B$5,F518&lt;E518,NOT(OR(G518=1,AND(G518=0.5,E518=F518))),NOT(OR(J518="Pending",J518="Approved",J518="Denied",J518="Canceled"))),"CHECK DATES / FRACTION / STATUS",IF(AND(OR(J518="Approved",J518="Denied"),OR(K518="",NOT(ISNUMBER(L518)))),"ADD DECISION RECORD",IF(AND(OR(J518="Approved",J518="Pending"),COUNTIFS($B$2:$B$1001,B518,$E$2:$E$1001,"&lt;="&amp;F518,$F$2:$F$1001,"&gt;="&amp;E518,$J$2:$J$1001,"&lt;&gt;Denied",$J$2:$J$1001,"&lt;&gt;Canceled")&gt;1),"OVERLAPPING ACTIVE REQUESTS",IF(NETWORKDAYS(E518,F518,'Holidays'!$A$2:$A$51)=0,"NO WORKDAYS","OK"))))))))</f>
        <v/>
      </c>
    </row>
    <row r="519">
      <c r="A519" s="11" t="n"/>
      <c r="B519" s="11" t="n"/>
      <c r="C519" s="8">
        <f>IF($P519="","",IF($P519&lt;&gt;"OK",NA(),VLOOKUP(B519,'Employees'!$A$2:$I$101,2,FALSE)))</f>
        <v/>
      </c>
      <c r="D519" s="2" t="n"/>
      <c r="E519" s="4" t="n"/>
      <c r="F519" s="4" t="n"/>
      <c r="G519" s="12" t="n"/>
      <c r="H519" s="13">
        <f>IF($P519="","",IF($P519&lt;&gt;"OK",NA(),NETWORKDAYS(E519,F519,'Holidays'!$A$2:$A$51)*G519))</f>
        <v/>
      </c>
      <c r="I519" s="13">
        <f>IF($P519="","",IF($P519&lt;&gt;"OK",NA(),H519*'Settings'!$B$4*VLOOKUP(B519,'Employees'!$A$2:$I$101,5,FALSE)))</f>
        <v/>
      </c>
      <c r="J519" s="2" t="n"/>
      <c r="K519" s="2" t="n"/>
      <c r="L519" s="4" t="n"/>
      <c r="M519" s="2" t="n"/>
      <c r="N519" s="13">
        <f>IF($P519="","",IF($P519&lt;&gt;"OK",NA(),IF(J519="Approved",IF(E519&gt;'Settings'!$B$3,0,NETWORKDAYS(E519,MIN(F519,'Settings'!$B$3),'Holidays'!$A$2:$A$51)*G519*'Settings'!$B$4*VLOOKUP(B519,'Employees'!$A$2:$I$101,5,FALSE)),0)))</f>
        <v/>
      </c>
      <c r="O519" s="13">
        <f>IF($P519="","",IF($P519&lt;&gt;"OK",NA(),IF(J519="Approved",I519-N519,0)))</f>
        <v/>
      </c>
      <c r="P519" s="8">
        <f>IF(COUNTA(A519:B519,D519:G519,J519:M519)=0,"",IF('Settings'!$B$7&lt;&gt;"OK","CHECK SETTINGS",IF(OR(A519="",COUNTIFS($A$2:$A$1001,A519)&lt;&gt;1,COUNTIFS('Employees'!$A$2:$A$101,B519,'Employees'!$I$2:$I$101,"OK")&lt;&gt;1,COUNTIFS('Settings'!$H$11:$H$13,D519)&lt;&gt;1),"CHECK ID / TYPE",IF(OR(NOT(ISNUMBER(E519)),NOT(ISNUMBER(F519)),NOT(ISNUMBER(G519))),"CHECK DATES / FRACTION",IF(OR(E519&lt;MAX('Settings'!$B$2,VLOOKUP(B519,'Employees'!$A$2:$H$101,3,FALSE)),F519&gt;'Settings'!$B$5,F519&lt;E519,NOT(OR(G519=1,AND(G519=0.5,E519=F519))),NOT(OR(J519="Pending",J519="Approved",J519="Denied",J519="Canceled"))),"CHECK DATES / FRACTION / STATUS",IF(AND(OR(J519="Approved",J519="Denied"),OR(K519="",NOT(ISNUMBER(L519)))),"ADD DECISION RECORD",IF(AND(OR(J519="Approved",J519="Pending"),COUNTIFS($B$2:$B$1001,B519,$E$2:$E$1001,"&lt;="&amp;F519,$F$2:$F$1001,"&gt;="&amp;E519,$J$2:$J$1001,"&lt;&gt;Denied",$J$2:$J$1001,"&lt;&gt;Canceled")&gt;1),"OVERLAPPING ACTIVE REQUESTS",IF(NETWORKDAYS(E519,F519,'Holidays'!$A$2:$A$51)=0,"NO WORKDAYS","OK"))))))))</f>
        <v/>
      </c>
    </row>
    <row r="520">
      <c r="A520" s="11" t="n"/>
      <c r="B520" s="11" t="n"/>
      <c r="C520" s="8">
        <f>IF($P520="","",IF($P520&lt;&gt;"OK",NA(),VLOOKUP(B520,'Employees'!$A$2:$I$101,2,FALSE)))</f>
        <v/>
      </c>
      <c r="D520" s="2" t="n"/>
      <c r="E520" s="4" t="n"/>
      <c r="F520" s="4" t="n"/>
      <c r="G520" s="12" t="n"/>
      <c r="H520" s="13">
        <f>IF($P520="","",IF($P520&lt;&gt;"OK",NA(),NETWORKDAYS(E520,F520,'Holidays'!$A$2:$A$51)*G520))</f>
        <v/>
      </c>
      <c r="I520" s="13">
        <f>IF($P520="","",IF($P520&lt;&gt;"OK",NA(),H520*'Settings'!$B$4*VLOOKUP(B520,'Employees'!$A$2:$I$101,5,FALSE)))</f>
        <v/>
      </c>
      <c r="J520" s="2" t="n"/>
      <c r="K520" s="2" t="n"/>
      <c r="L520" s="4" t="n"/>
      <c r="M520" s="2" t="n"/>
      <c r="N520" s="13">
        <f>IF($P520="","",IF($P520&lt;&gt;"OK",NA(),IF(J520="Approved",IF(E520&gt;'Settings'!$B$3,0,NETWORKDAYS(E520,MIN(F520,'Settings'!$B$3),'Holidays'!$A$2:$A$51)*G520*'Settings'!$B$4*VLOOKUP(B520,'Employees'!$A$2:$I$101,5,FALSE)),0)))</f>
        <v/>
      </c>
      <c r="O520" s="13">
        <f>IF($P520="","",IF($P520&lt;&gt;"OK",NA(),IF(J520="Approved",I520-N520,0)))</f>
        <v/>
      </c>
      <c r="P520" s="8">
        <f>IF(COUNTA(A520:B520,D520:G520,J520:M520)=0,"",IF('Settings'!$B$7&lt;&gt;"OK","CHECK SETTINGS",IF(OR(A520="",COUNTIFS($A$2:$A$1001,A520)&lt;&gt;1,COUNTIFS('Employees'!$A$2:$A$101,B520,'Employees'!$I$2:$I$101,"OK")&lt;&gt;1,COUNTIFS('Settings'!$H$11:$H$13,D520)&lt;&gt;1),"CHECK ID / TYPE",IF(OR(NOT(ISNUMBER(E520)),NOT(ISNUMBER(F520)),NOT(ISNUMBER(G520))),"CHECK DATES / FRACTION",IF(OR(E520&lt;MAX('Settings'!$B$2,VLOOKUP(B520,'Employees'!$A$2:$H$101,3,FALSE)),F520&gt;'Settings'!$B$5,F520&lt;E520,NOT(OR(G520=1,AND(G520=0.5,E520=F520))),NOT(OR(J520="Pending",J520="Approved",J520="Denied",J520="Canceled"))),"CHECK DATES / FRACTION / STATUS",IF(AND(OR(J520="Approved",J520="Denied"),OR(K520="",NOT(ISNUMBER(L520)))),"ADD DECISION RECORD",IF(AND(OR(J520="Approved",J520="Pending"),COUNTIFS($B$2:$B$1001,B520,$E$2:$E$1001,"&lt;="&amp;F520,$F$2:$F$1001,"&gt;="&amp;E520,$J$2:$J$1001,"&lt;&gt;Denied",$J$2:$J$1001,"&lt;&gt;Canceled")&gt;1),"OVERLAPPING ACTIVE REQUESTS",IF(NETWORKDAYS(E520,F520,'Holidays'!$A$2:$A$51)=0,"NO WORKDAYS","OK"))))))))</f>
        <v/>
      </c>
    </row>
    <row r="521">
      <c r="A521" s="11" t="n"/>
      <c r="B521" s="11" t="n"/>
      <c r="C521" s="8">
        <f>IF($P521="","",IF($P521&lt;&gt;"OK",NA(),VLOOKUP(B521,'Employees'!$A$2:$I$101,2,FALSE)))</f>
        <v/>
      </c>
      <c r="D521" s="2" t="n"/>
      <c r="E521" s="4" t="n"/>
      <c r="F521" s="4" t="n"/>
      <c r="G521" s="12" t="n"/>
      <c r="H521" s="13">
        <f>IF($P521="","",IF($P521&lt;&gt;"OK",NA(),NETWORKDAYS(E521,F521,'Holidays'!$A$2:$A$51)*G521))</f>
        <v/>
      </c>
      <c r="I521" s="13">
        <f>IF($P521="","",IF($P521&lt;&gt;"OK",NA(),H521*'Settings'!$B$4*VLOOKUP(B521,'Employees'!$A$2:$I$101,5,FALSE)))</f>
        <v/>
      </c>
      <c r="J521" s="2" t="n"/>
      <c r="K521" s="2" t="n"/>
      <c r="L521" s="4" t="n"/>
      <c r="M521" s="2" t="n"/>
      <c r="N521" s="13">
        <f>IF($P521="","",IF($P521&lt;&gt;"OK",NA(),IF(J521="Approved",IF(E521&gt;'Settings'!$B$3,0,NETWORKDAYS(E521,MIN(F521,'Settings'!$B$3),'Holidays'!$A$2:$A$51)*G521*'Settings'!$B$4*VLOOKUP(B521,'Employees'!$A$2:$I$101,5,FALSE)),0)))</f>
        <v/>
      </c>
      <c r="O521" s="13">
        <f>IF($P521="","",IF($P521&lt;&gt;"OK",NA(),IF(J521="Approved",I521-N521,0)))</f>
        <v/>
      </c>
      <c r="P521" s="8">
        <f>IF(COUNTA(A521:B521,D521:G521,J521:M521)=0,"",IF('Settings'!$B$7&lt;&gt;"OK","CHECK SETTINGS",IF(OR(A521="",COUNTIFS($A$2:$A$1001,A521)&lt;&gt;1,COUNTIFS('Employees'!$A$2:$A$101,B521,'Employees'!$I$2:$I$101,"OK")&lt;&gt;1,COUNTIFS('Settings'!$H$11:$H$13,D521)&lt;&gt;1),"CHECK ID / TYPE",IF(OR(NOT(ISNUMBER(E521)),NOT(ISNUMBER(F521)),NOT(ISNUMBER(G521))),"CHECK DATES / FRACTION",IF(OR(E521&lt;MAX('Settings'!$B$2,VLOOKUP(B521,'Employees'!$A$2:$H$101,3,FALSE)),F521&gt;'Settings'!$B$5,F521&lt;E521,NOT(OR(G521=1,AND(G521=0.5,E521=F521))),NOT(OR(J521="Pending",J521="Approved",J521="Denied",J521="Canceled"))),"CHECK DATES / FRACTION / STATUS",IF(AND(OR(J521="Approved",J521="Denied"),OR(K521="",NOT(ISNUMBER(L521)))),"ADD DECISION RECORD",IF(AND(OR(J521="Approved",J521="Pending"),COUNTIFS($B$2:$B$1001,B521,$E$2:$E$1001,"&lt;="&amp;F521,$F$2:$F$1001,"&gt;="&amp;E521,$J$2:$J$1001,"&lt;&gt;Denied",$J$2:$J$1001,"&lt;&gt;Canceled")&gt;1),"OVERLAPPING ACTIVE REQUESTS",IF(NETWORKDAYS(E521,F521,'Holidays'!$A$2:$A$51)=0,"NO WORKDAYS","OK"))))))))</f>
        <v/>
      </c>
    </row>
    <row r="522">
      <c r="A522" s="11" t="n"/>
      <c r="B522" s="11" t="n"/>
      <c r="C522" s="8">
        <f>IF($P522="","",IF($P522&lt;&gt;"OK",NA(),VLOOKUP(B522,'Employees'!$A$2:$I$101,2,FALSE)))</f>
        <v/>
      </c>
      <c r="D522" s="2" t="n"/>
      <c r="E522" s="4" t="n"/>
      <c r="F522" s="4" t="n"/>
      <c r="G522" s="12" t="n"/>
      <c r="H522" s="13">
        <f>IF($P522="","",IF($P522&lt;&gt;"OK",NA(),NETWORKDAYS(E522,F522,'Holidays'!$A$2:$A$51)*G522))</f>
        <v/>
      </c>
      <c r="I522" s="13">
        <f>IF($P522="","",IF($P522&lt;&gt;"OK",NA(),H522*'Settings'!$B$4*VLOOKUP(B522,'Employees'!$A$2:$I$101,5,FALSE)))</f>
        <v/>
      </c>
      <c r="J522" s="2" t="n"/>
      <c r="K522" s="2" t="n"/>
      <c r="L522" s="4" t="n"/>
      <c r="M522" s="2" t="n"/>
      <c r="N522" s="13">
        <f>IF($P522="","",IF($P522&lt;&gt;"OK",NA(),IF(J522="Approved",IF(E522&gt;'Settings'!$B$3,0,NETWORKDAYS(E522,MIN(F522,'Settings'!$B$3),'Holidays'!$A$2:$A$51)*G522*'Settings'!$B$4*VLOOKUP(B522,'Employees'!$A$2:$I$101,5,FALSE)),0)))</f>
        <v/>
      </c>
      <c r="O522" s="13">
        <f>IF($P522="","",IF($P522&lt;&gt;"OK",NA(),IF(J522="Approved",I522-N522,0)))</f>
        <v/>
      </c>
      <c r="P522" s="8">
        <f>IF(COUNTA(A522:B522,D522:G522,J522:M522)=0,"",IF('Settings'!$B$7&lt;&gt;"OK","CHECK SETTINGS",IF(OR(A522="",COUNTIFS($A$2:$A$1001,A522)&lt;&gt;1,COUNTIFS('Employees'!$A$2:$A$101,B522,'Employees'!$I$2:$I$101,"OK")&lt;&gt;1,COUNTIFS('Settings'!$H$11:$H$13,D522)&lt;&gt;1),"CHECK ID / TYPE",IF(OR(NOT(ISNUMBER(E522)),NOT(ISNUMBER(F522)),NOT(ISNUMBER(G522))),"CHECK DATES / FRACTION",IF(OR(E522&lt;MAX('Settings'!$B$2,VLOOKUP(B522,'Employees'!$A$2:$H$101,3,FALSE)),F522&gt;'Settings'!$B$5,F522&lt;E522,NOT(OR(G522=1,AND(G522=0.5,E522=F522))),NOT(OR(J522="Pending",J522="Approved",J522="Denied",J522="Canceled"))),"CHECK DATES / FRACTION / STATUS",IF(AND(OR(J522="Approved",J522="Denied"),OR(K522="",NOT(ISNUMBER(L522)))),"ADD DECISION RECORD",IF(AND(OR(J522="Approved",J522="Pending"),COUNTIFS($B$2:$B$1001,B522,$E$2:$E$1001,"&lt;="&amp;F522,$F$2:$F$1001,"&gt;="&amp;E522,$J$2:$J$1001,"&lt;&gt;Denied",$J$2:$J$1001,"&lt;&gt;Canceled")&gt;1),"OVERLAPPING ACTIVE REQUESTS",IF(NETWORKDAYS(E522,F522,'Holidays'!$A$2:$A$51)=0,"NO WORKDAYS","OK"))))))))</f>
        <v/>
      </c>
    </row>
    <row r="523">
      <c r="A523" s="11" t="n"/>
      <c r="B523" s="11" t="n"/>
      <c r="C523" s="8">
        <f>IF($P523="","",IF($P523&lt;&gt;"OK",NA(),VLOOKUP(B523,'Employees'!$A$2:$I$101,2,FALSE)))</f>
        <v/>
      </c>
      <c r="D523" s="2" t="n"/>
      <c r="E523" s="4" t="n"/>
      <c r="F523" s="4" t="n"/>
      <c r="G523" s="12" t="n"/>
      <c r="H523" s="13">
        <f>IF($P523="","",IF($P523&lt;&gt;"OK",NA(),NETWORKDAYS(E523,F523,'Holidays'!$A$2:$A$51)*G523))</f>
        <v/>
      </c>
      <c r="I523" s="13">
        <f>IF($P523="","",IF($P523&lt;&gt;"OK",NA(),H523*'Settings'!$B$4*VLOOKUP(B523,'Employees'!$A$2:$I$101,5,FALSE)))</f>
        <v/>
      </c>
      <c r="J523" s="2" t="n"/>
      <c r="K523" s="2" t="n"/>
      <c r="L523" s="4" t="n"/>
      <c r="M523" s="2" t="n"/>
      <c r="N523" s="13">
        <f>IF($P523="","",IF($P523&lt;&gt;"OK",NA(),IF(J523="Approved",IF(E523&gt;'Settings'!$B$3,0,NETWORKDAYS(E523,MIN(F523,'Settings'!$B$3),'Holidays'!$A$2:$A$51)*G523*'Settings'!$B$4*VLOOKUP(B523,'Employees'!$A$2:$I$101,5,FALSE)),0)))</f>
        <v/>
      </c>
      <c r="O523" s="13">
        <f>IF($P523="","",IF($P523&lt;&gt;"OK",NA(),IF(J523="Approved",I523-N523,0)))</f>
        <v/>
      </c>
      <c r="P523" s="8">
        <f>IF(COUNTA(A523:B523,D523:G523,J523:M523)=0,"",IF('Settings'!$B$7&lt;&gt;"OK","CHECK SETTINGS",IF(OR(A523="",COUNTIFS($A$2:$A$1001,A523)&lt;&gt;1,COUNTIFS('Employees'!$A$2:$A$101,B523,'Employees'!$I$2:$I$101,"OK")&lt;&gt;1,COUNTIFS('Settings'!$H$11:$H$13,D523)&lt;&gt;1),"CHECK ID / TYPE",IF(OR(NOT(ISNUMBER(E523)),NOT(ISNUMBER(F523)),NOT(ISNUMBER(G523))),"CHECK DATES / FRACTION",IF(OR(E523&lt;MAX('Settings'!$B$2,VLOOKUP(B523,'Employees'!$A$2:$H$101,3,FALSE)),F523&gt;'Settings'!$B$5,F523&lt;E523,NOT(OR(G523=1,AND(G523=0.5,E523=F523))),NOT(OR(J523="Pending",J523="Approved",J523="Denied",J523="Canceled"))),"CHECK DATES / FRACTION / STATUS",IF(AND(OR(J523="Approved",J523="Denied"),OR(K523="",NOT(ISNUMBER(L523)))),"ADD DECISION RECORD",IF(AND(OR(J523="Approved",J523="Pending"),COUNTIFS($B$2:$B$1001,B523,$E$2:$E$1001,"&lt;="&amp;F523,$F$2:$F$1001,"&gt;="&amp;E523,$J$2:$J$1001,"&lt;&gt;Denied",$J$2:$J$1001,"&lt;&gt;Canceled")&gt;1),"OVERLAPPING ACTIVE REQUESTS",IF(NETWORKDAYS(E523,F523,'Holidays'!$A$2:$A$51)=0,"NO WORKDAYS","OK"))))))))</f>
        <v/>
      </c>
    </row>
    <row r="524">
      <c r="A524" s="11" t="n"/>
      <c r="B524" s="11" t="n"/>
      <c r="C524" s="8">
        <f>IF($P524="","",IF($P524&lt;&gt;"OK",NA(),VLOOKUP(B524,'Employees'!$A$2:$I$101,2,FALSE)))</f>
        <v/>
      </c>
      <c r="D524" s="2" t="n"/>
      <c r="E524" s="4" t="n"/>
      <c r="F524" s="4" t="n"/>
      <c r="G524" s="12" t="n"/>
      <c r="H524" s="13">
        <f>IF($P524="","",IF($P524&lt;&gt;"OK",NA(),NETWORKDAYS(E524,F524,'Holidays'!$A$2:$A$51)*G524))</f>
        <v/>
      </c>
      <c r="I524" s="13">
        <f>IF($P524="","",IF($P524&lt;&gt;"OK",NA(),H524*'Settings'!$B$4*VLOOKUP(B524,'Employees'!$A$2:$I$101,5,FALSE)))</f>
        <v/>
      </c>
      <c r="J524" s="2" t="n"/>
      <c r="K524" s="2" t="n"/>
      <c r="L524" s="4" t="n"/>
      <c r="M524" s="2" t="n"/>
      <c r="N524" s="13">
        <f>IF($P524="","",IF($P524&lt;&gt;"OK",NA(),IF(J524="Approved",IF(E524&gt;'Settings'!$B$3,0,NETWORKDAYS(E524,MIN(F524,'Settings'!$B$3),'Holidays'!$A$2:$A$51)*G524*'Settings'!$B$4*VLOOKUP(B524,'Employees'!$A$2:$I$101,5,FALSE)),0)))</f>
        <v/>
      </c>
      <c r="O524" s="13">
        <f>IF($P524="","",IF($P524&lt;&gt;"OK",NA(),IF(J524="Approved",I524-N524,0)))</f>
        <v/>
      </c>
      <c r="P524" s="8">
        <f>IF(COUNTA(A524:B524,D524:G524,J524:M524)=0,"",IF('Settings'!$B$7&lt;&gt;"OK","CHECK SETTINGS",IF(OR(A524="",COUNTIFS($A$2:$A$1001,A524)&lt;&gt;1,COUNTIFS('Employees'!$A$2:$A$101,B524,'Employees'!$I$2:$I$101,"OK")&lt;&gt;1,COUNTIFS('Settings'!$H$11:$H$13,D524)&lt;&gt;1),"CHECK ID / TYPE",IF(OR(NOT(ISNUMBER(E524)),NOT(ISNUMBER(F524)),NOT(ISNUMBER(G524))),"CHECK DATES / FRACTION",IF(OR(E524&lt;MAX('Settings'!$B$2,VLOOKUP(B524,'Employees'!$A$2:$H$101,3,FALSE)),F524&gt;'Settings'!$B$5,F524&lt;E524,NOT(OR(G524=1,AND(G524=0.5,E524=F524))),NOT(OR(J524="Pending",J524="Approved",J524="Denied",J524="Canceled"))),"CHECK DATES / FRACTION / STATUS",IF(AND(OR(J524="Approved",J524="Denied"),OR(K524="",NOT(ISNUMBER(L524)))),"ADD DECISION RECORD",IF(AND(OR(J524="Approved",J524="Pending"),COUNTIFS($B$2:$B$1001,B524,$E$2:$E$1001,"&lt;="&amp;F524,$F$2:$F$1001,"&gt;="&amp;E524,$J$2:$J$1001,"&lt;&gt;Denied",$J$2:$J$1001,"&lt;&gt;Canceled")&gt;1),"OVERLAPPING ACTIVE REQUESTS",IF(NETWORKDAYS(E524,F524,'Holidays'!$A$2:$A$51)=0,"NO WORKDAYS","OK"))))))))</f>
        <v/>
      </c>
    </row>
    <row r="525">
      <c r="A525" s="11" t="n"/>
      <c r="B525" s="11" t="n"/>
      <c r="C525" s="8">
        <f>IF($P525="","",IF($P525&lt;&gt;"OK",NA(),VLOOKUP(B525,'Employees'!$A$2:$I$101,2,FALSE)))</f>
        <v/>
      </c>
      <c r="D525" s="2" t="n"/>
      <c r="E525" s="4" t="n"/>
      <c r="F525" s="4" t="n"/>
      <c r="G525" s="12" t="n"/>
      <c r="H525" s="13">
        <f>IF($P525="","",IF($P525&lt;&gt;"OK",NA(),NETWORKDAYS(E525,F525,'Holidays'!$A$2:$A$51)*G525))</f>
        <v/>
      </c>
      <c r="I525" s="13">
        <f>IF($P525="","",IF($P525&lt;&gt;"OK",NA(),H525*'Settings'!$B$4*VLOOKUP(B525,'Employees'!$A$2:$I$101,5,FALSE)))</f>
        <v/>
      </c>
      <c r="J525" s="2" t="n"/>
      <c r="K525" s="2" t="n"/>
      <c r="L525" s="4" t="n"/>
      <c r="M525" s="2" t="n"/>
      <c r="N525" s="13">
        <f>IF($P525="","",IF($P525&lt;&gt;"OK",NA(),IF(J525="Approved",IF(E525&gt;'Settings'!$B$3,0,NETWORKDAYS(E525,MIN(F525,'Settings'!$B$3),'Holidays'!$A$2:$A$51)*G525*'Settings'!$B$4*VLOOKUP(B525,'Employees'!$A$2:$I$101,5,FALSE)),0)))</f>
        <v/>
      </c>
      <c r="O525" s="13">
        <f>IF($P525="","",IF($P525&lt;&gt;"OK",NA(),IF(J525="Approved",I525-N525,0)))</f>
        <v/>
      </c>
      <c r="P525" s="8">
        <f>IF(COUNTA(A525:B525,D525:G525,J525:M525)=0,"",IF('Settings'!$B$7&lt;&gt;"OK","CHECK SETTINGS",IF(OR(A525="",COUNTIFS($A$2:$A$1001,A525)&lt;&gt;1,COUNTIFS('Employees'!$A$2:$A$101,B525,'Employees'!$I$2:$I$101,"OK")&lt;&gt;1,COUNTIFS('Settings'!$H$11:$H$13,D525)&lt;&gt;1),"CHECK ID / TYPE",IF(OR(NOT(ISNUMBER(E525)),NOT(ISNUMBER(F525)),NOT(ISNUMBER(G525))),"CHECK DATES / FRACTION",IF(OR(E525&lt;MAX('Settings'!$B$2,VLOOKUP(B525,'Employees'!$A$2:$H$101,3,FALSE)),F525&gt;'Settings'!$B$5,F525&lt;E525,NOT(OR(G525=1,AND(G525=0.5,E525=F525))),NOT(OR(J525="Pending",J525="Approved",J525="Denied",J525="Canceled"))),"CHECK DATES / FRACTION / STATUS",IF(AND(OR(J525="Approved",J525="Denied"),OR(K525="",NOT(ISNUMBER(L525)))),"ADD DECISION RECORD",IF(AND(OR(J525="Approved",J525="Pending"),COUNTIFS($B$2:$B$1001,B525,$E$2:$E$1001,"&lt;="&amp;F525,$F$2:$F$1001,"&gt;="&amp;E525,$J$2:$J$1001,"&lt;&gt;Denied",$J$2:$J$1001,"&lt;&gt;Canceled")&gt;1),"OVERLAPPING ACTIVE REQUESTS",IF(NETWORKDAYS(E525,F525,'Holidays'!$A$2:$A$51)=0,"NO WORKDAYS","OK"))))))))</f>
        <v/>
      </c>
    </row>
    <row r="526">
      <c r="A526" s="11" t="n"/>
      <c r="B526" s="11" t="n"/>
      <c r="C526" s="8">
        <f>IF($P526="","",IF($P526&lt;&gt;"OK",NA(),VLOOKUP(B526,'Employees'!$A$2:$I$101,2,FALSE)))</f>
        <v/>
      </c>
      <c r="D526" s="2" t="n"/>
      <c r="E526" s="4" t="n"/>
      <c r="F526" s="4" t="n"/>
      <c r="G526" s="12" t="n"/>
      <c r="H526" s="13">
        <f>IF($P526="","",IF($P526&lt;&gt;"OK",NA(),NETWORKDAYS(E526,F526,'Holidays'!$A$2:$A$51)*G526))</f>
        <v/>
      </c>
      <c r="I526" s="13">
        <f>IF($P526="","",IF($P526&lt;&gt;"OK",NA(),H526*'Settings'!$B$4*VLOOKUP(B526,'Employees'!$A$2:$I$101,5,FALSE)))</f>
        <v/>
      </c>
      <c r="J526" s="2" t="n"/>
      <c r="K526" s="2" t="n"/>
      <c r="L526" s="4" t="n"/>
      <c r="M526" s="2" t="n"/>
      <c r="N526" s="13">
        <f>IF($P526="","",IF($P526&lt;&gt;"OK",NA(),IF(J526="Approved",IF(E526&gt;'Settings'!$B$3,0,NETWORKDAYS(E526,MIN(F526,'Settings'!$B$3),'Holidays'!$A$2:$A$51)*G526*'Settings'!$B$4*VLOOKUP(B526,'Employees'!$A$2:$I$101,5,FALSE)),0)))</f>
        <v/>
      </c>
      <c r="O526" s="13">
        <f>IF($P526="","",IF($P526&lt;&gt;"OK",NA(),IF(J526="Approved",I526-N526,0)))</f>
        <v/>
      </c>
      <c r="P526" s="8">
        <f>IF(COUNTA(A526:B526,D526:G526,J526:M526)=0,"",IF('Settings'!$B$7&lt;&gt;"OK","CHECK SETTINGS",IF(OR(A526="",COUNTIFS($A$2:$A$1001,A526)&lt;&gt;1,COUNTIFS('Employees'!$A$2:$A$101,B526,'Employees'!$I$2:$I$101,"OK")&lt;&gt;1,COUNTIFS('Settings'!$H$11:$H$13,D526)&lt;&gt;1),"CHECK ID / TYPE",IF(OR(NOT(ISNUMBER(E526)),NOT(ISNUMBER(F526)),NOT(ISNUMBER(G526))),"CHECK DATES / FRACTION",IF(OR(E526&lt;MAX('Settings'!$B$2,VLOOKUP(B526,'Employees'!$A$2:$H$101,3,FALSE)),F526&gt;'Settings'!$B$5,F526&lt;E526,NOT(OR(G526=1,AND(G526=0.5,E526=F526))),NOT(OR(J526="Pending",J526="Approved",J526="Denied",J526="Canceled"))),"CHECK DATES / FRACTION / STATUS",IF(AND(OR(J526="Approved",J526="Denied"),OR(K526="",NOT(ISNUMBER(L526)))),"ADD DECISION RECORD",IF(AND(OR(J526="Approved",J526="Pending"),COUNTIFS($B$2:$B$1001,B526,$E$2:$E$1001,"&lt;="&amp;F526,$F$2:$F$1001,"&gt;="&amp;E526,$J$2:$J$1001,"&lt;&gt;Denied",$J$2:$J$1001,"&lt;&gt;Canceled")&gt;1),"OVERLAPPING ACTIVE REQUESTS",IF(NETWORKDAYS(E526,F526,'Holidays'!$A$2:$A$51)=0,"NO WORKDAYS","OK"))))))))</f>
        <v/>
      </c>
    </row>
    <row r="527">
      <c r="A527" s="11" t="n"/>
      <c r="B527" s="11" t="n"/>
      <c r="C527" s="8">
        <f>IF($P527="","",IF($P527&lt;&gt;"OK",NA(),VLOOKUP(B527,'Employees'!$A$2:$I$101,2,FALSE)))</f>
        <v/>
      </c>
      <c r="D527" s="2" t="n"/>
      <c r="E527" s="4" t="n"/>
      <c r="F527" s="4" t="n"/>
      <c r="G527" s="12" t="n"/>
      <c r="H527" s="13">
        <f>IF($P527="","",IF($P527&lt;&gt;"OK",NA(),NETWORKDAYS(E527,F527,'Holidays'!$A$2:$A$51)*G527))</f>
        <v/>
      </c>
      <c r="I527" s="13">
        <f>IF($P527="","",IF($P527&lt;&gt;"OK",NA(),H527*'Settings'!$B$4*VLOOKUP(B527,'Employees'!$A$2:$I$101,5,FALSE)))</f>
        <v/>
      </c>
      <c r="J527" s="2" t="n"/>
      <c r="K527" s="2" t="n"/>
      <c r="L527" s="4" t="n"/>
      <c r="M527" s="2" t="n"/>
      <c r="N527" s="13">
        <f>IF($P527="","",IF($P527&lt;&gt;"OK",NA(),IF(J527="Approved",IF(E527&gt;'Settings'!$B$3,0,NETWORKDAYS(E527,MIN(F527,'Settings'!$B$3),'Holidays'!$A$2:$A$51)*G527*'Settings'!$B$4*VLOOKUP(B527,'Employees'!$A$2:$I$101,5,FALSE)),0)))</f>
        <v/>
      </c>
      <c r="O527" s="13">
        <f>IF($P527="","",IF($P527&lt;&gt;"OK",NA(),IF(J527="Approved",I527-N527,0)))</f>
        <v/>
      </c>
      <c r="P527" s="8">
        <f>IF(COUNTA(A527:B527,D527:G527,J527:M527)=0,"",IF('Settings'!$B$7&lt;&gt;"OK","CHECK SETTINGS",IF(OR(A527="",COUNTIFS($A$2:$A$1001,A527)&lt;&gt;1,COUNTIFS('Employees'!$A$2:$A$101,B527,'Employees'!$I$2:$I$101,"OK")&lt;&gt;1,COUNTIFS('Settings'!$H$11:$H$13,D527)&lt;&gt;1),"CHECK ID / TYPE",IF(OR(NOT(ISNUMBER(E527)),NOT(ISNUMBER(F527)),NOT(ISNUMBER(G527))),"CHECK DATES / FRACTION",IF(OR(E527&lt;MAX('Settings'!$B$2,VLOOKUP(B527,'Employees'!$A$2:$H$101,3,FALSE)),F527&gt;'Settings'!$B$5,F527&lt;E527,NOT(OR(G527=1,AND(G527=0.5,E527=F527))),NOT(OR(J527="Pending",J527="Approved",J527="Denied",J527="Canceled"))),"CHECK DATES / FRACTION / STATUS",IF(AND(OR(J527="Approved",J527="Denied"),OR(K527="",NOT(ISNUMBER(L527)))),"ADD DECISION RECORD",IF(AND(OR(J527="Approved",J527="Pending"),COUNTIFS($B$2:$B$1001,B527,$E$2:$E$1001,"&lt;="&amp;F527,$F$2:$F$1001,"&gt;="&amp;E527,$J$2:$J$1001,"&lt;&gt;Denied",$J$2:$J$1001,"&lt;&gt;Canceled")&gt;1),"OVERLAPPING ACTIVE REQUESTS",IF(NETWORKDAYS(E527,F527,'Holidays'!$A$2:$A$51)=0,"NO WORKDAYS","OK"))))))))</f>
        <v/>
      </c>
    </row>
    <row r="528">
      <c r="A528" s="11" t="n"/>
      <c r="B528" s="11" t="n"/>
      <c r="C528" s="8">
        <f>IF($P528="","",IF($P528&lt;&gt;"OK",NA(),VLOOKUP(B528,'Employees'!$A$2:$I$101,2,FALSE)))</f>
        <v/>
      </c>
      <c r="D528" s="2" t="n"/>
      <c r="E528" s="4" t="n"/>
      <c r="F528" s="4" t="n"/>
      <c r="G528" s="12" t="n"/>
      <c r="H528" s="13">
        <f>IF($P528="","",IF($P528&lt;&gt;"OK",NA(),NETWORKDAYS(E528,F528,'Holidays'!$A$2:$A$51)*G528))</f>
        <v/>
      </c>
      <c r="I528" s="13">
        <f>IF($P528="","",IF($P528&lt;&gt;"OK",NA(),H528*'Settings'!$B$4*VLOOKUP(B528,'Employees'!$A$2:$I$101,5,FALSE)))</f>
        <v/>
      </c>
      <c r="J528" s="2" t="n"/>
      <c r="K528" s="2" t="n"/>
      <c r="L528" s="4" t="n"/>
      <c r="M528" s="2" t="n"/>
      <c r="N528" s="13">
        <f>IF($P528="","",IF($P528&lt;&gt;"OK",NA(),IF(J528="Approved",IF(E528&gt;'Settings'!$B$3,0,NETWORKDAYS(E528,MIN(F528,'Settings'!$B$3),'Holidays'!$A$2:$A$51)*G528*'Settings'!$B$4*VLOOKUP(B528,'Employees'!$A$2:$I$101,5,FALSE)),0)))</f>
        <v/>
      </c>
      <c r="O528" s="13">
        <f>IF($P528="","",IF($P528&lt;&gt;"OK",NA(),IF(J528="Approved",I528-N528,0)))</f>
        <v/>
      </c>
      <c r="P528" s="8">
        <f>IF(COUNTA(A528:B528,D528:G528,J528:M528)=0,"",IF('Settings'!$B$7&lt;&gt;"OK","CHECK SETTINGS",IF(OR(A528="",COUNTIFS($A$2:$A$1001,A528)&lt;&gt;1,COUNTIFS('Employees'!$A$2:$A$101,B528,'Employees'!$I$2:$I$101,"OK")&lt;&gt;1,COUNTIFS('Settings'!$H$11:$H$13,D528)&lt;&gt;1),"CHECK ID / TYPE",IF(OR(NOT(ISNUMBER(E528)),NOT(ISNUMBER(F528)),NOT(ISNUMBER(G528))),"CHECK DATES / FRACTION",IF(OR(E528&lt;MAX('Settings'!$B$2,VLOOKUP(B528,'Employees'!$A$2:$H$101,3,FALSE)),F528&gt;'Settings'!$B$5,F528&lt;E528,NOT(OR(G528=1,AND(G528=0.5,E528=F528))),NOT(OR(J528="Pending",J528="Approved",J528="Denied",J528="Canceled"))),"CHECK DATES / FRACTION / STATUS",IF(AND(OR(J528="Approved",J528="Denied"),OR(K528="",NOT(ISNUMBER(L528)))),"ADD DECISION RECORD",IF(AND(OR(J528="Approved",J528="Pending"),COUNTIFS($B$2:$B$1001,B528,$E$2:$E$1001,"&lt;="&amp;F528,$F$2:$F$1001,"&gt;="&amp;E528,$J$2:$J$1001,"&lt;&gt;Denied",$J$2:$J$1001,"&lt;&gt;Canceled")&gt;1),"OVERLAPPING ACTIVE REQUESTS",IF(NETWORKDAYS(E528,F528,'Holidays'!$A$2:$A$51)=0,"NO WORKDAYS","OK"))))))))</f>
        <v/>
      </c>
    </row>
    <row r="529">
      <c r="A529" s="11" t="n"/>
      <c r="B529" s="11" t="n"/>
      <c r="C529" s="8">
        <f>IF($P529="","",IF($P529&lt;&gt;"OK",NA(),VLOOKUP(B529,'Employees'!$A$2:$I$101,2,FALSE)))</f>
        <v/>
      </c>
      <c r="D529" s="2" t="n"/>
      <c r="E529" s="4" t="n"/>
      <c r="F529" s="4" t="n"/>
      <c r="G529" s="12" t="n"/>
      <c r="H529" s="13">
        <f>IF($P529="","",IF($P529&lt;&gt;"OK",NA(),NETWORKDAYS(E529,F529,'Holidays'!$A$2:$A$51)*G529))</f>
        <v/>
      </c>
      <c r="I529" s="13">
        <f>IF($P529="","",IF($P529&lt;&gt;"OK",NA(),H529*'Settings'!$B$4*VLOOKUP(B529,'Employees'!$A$2:$I$101,5,FALSE)))</f>
        <v/>
      </c>
      <c r="J529" s="2" t="n"/>
      <c r="K529" s="2" t="n"/>
      <c r="L529" s="4" t="n"/>
      <c r="M529" s="2" t="n"/>
      <c r="N529" s="13">
        <f>IF($P529="","",IF($P529&lt;&gt;"OK",NA(),IF(J529="Approved",IF(E529&gt;'Settings'!$B$3,0,NETWORKDAYS(E529,MIN(F529,'Settings'!$B$3),'Holidays'!$A$2:$A$51)*G529*'Settings'!$B$4*VLOOKUP(B529,'Employees'!$A$2:$I$101,5,FALSE)),0)))</f>
        <v/>
      </c>
      <c r="O529" s="13">
        <f>IF($P529="","",IF($P529&lt;&gt;"OK",NA(),IF(J529="Approved",I529-N529,0)))</f>
        <v/>
      </c>
      <c r="P529" s="8">
        <f>IF(COUNTA(A529:B529,D529:G529,J529:M529)=0,"",IF('Settings'!$B$7&lt;&gt;"OK","CHECK SETTINGS",IF(OR(A529="",COUNTIFS($A$2:$A$1001,A529)&lt;&gt;1,COUNTIFS('Employees'!$A$2:$A$101,B529,'Employees'!$I$2:$I$101,"OK")&lt;&gt;1,COUNTIFS('Settings'!$H$11:$H$13,D529)&lt;&gt;1),"CHECK ID / TYPE",IF(OR(NOT(ISNUMBER(E529)),NOT(ISNUMBER(F529)),NOT(ISNUMBER(G529))),"CHECK DATES / FRACTION",IF(OR(E529&lt;MAX('Settings'!$B$2,VLOOKUP(B529,'Employees'!$A$2:$H$101,3,FALSE)),F529&gt;'Settings'!$B$5,F529&lt;E529,NOT(OR(G529=1,AND(G529=0.5,E529=F529))),NOT(OR(J529="Pending",J529="Approved",J529="Denied",J529="Canceled"))),"CHECK DATES / FRACTION / STATUS",IF(AND(OR(J529="Approved",J529="Denied"),OR(K529="",NOT(ISNUMBER(L529)))),"ADD DECISION RECORD",IF(AND(OR(J529="Approved",J529="Pending"),COUNTIFS($B$2:$B$1001,B529,$E$2:$E$1001,"&lt;="&amp;F529,$F$2:$F$1001,"&gt;="&amp;E529,$J$2:$J$1001,"&lt;&gt;Denied",$J$2:$J$1001,"&lt;&gt;Canceled")&gt;1),"OVERLAPPING ACTIVE REQUESTS",IF(NETWORKDAYS(E529,F529,'Holidays'!$A$2:$A$51)=0,"NO WORKDAYS","OK"))))))))</f>
        <v/>
      </c>
    </row>
    <row r="530">
      <c r="A530" s="11" t="n"/>
      <c r="B530" s="11" t="n"/>
      <c r="C530" s="8">
        <f>IF($P530="","",IF($P530&lt;&gt;"OK",NA(),VLOOKUP(B530,'Employees'!$A$2:$I$101,2,FALSE)))</f>
        <v/>
      </c>
      <c r="D530" s="2" t="n"/>
      <c r="E530" s="4" t="n"/>
      <c r="F530" s="4" t="n"/>
      <c r="G530" s="12" t="n"/>
      <c r="H530" s="13">
        <f>IF($P530="","",IF($P530&lt;&gt;"OK",NA(),NETWORKDAYS(E530,F530,'Holidays'!$A$2:$A$51)*G530))</f>
        <v/>
      </c>
      <c r="I530" s="13">
        <f>IF($P530="","",IF($P530&lt;&gt;"OK",NA(),H530*'Settings'!$B$4*VLOOKUP(B530,'Employees'!$A$2:$I$101,5,FALSE)))</f>
        <v/>
      </c>
      <c r="J530" s="2" t="n"/>
      <c r="K530" s="2" t="n"/>
      <c r="L530" s="4" t="n"/>
      <c r="M530" s="2" t="n"/>
      <c r="N530" s="13">
        <f>IF($P530="","",IF($P530&lt;&gt;"OK",NA(),IF(J530="Approved",IF(E530&gt;'Settings'!$B$3,0,NETWORKDAYS(E530,MIN(F530,'Settings'!$B$3),'Holidays'!$A$2:$A$51)*G530*'Settings'!$B$4*VLOOKUP(B530,'Employees'!$A$2:$I$101,5,FALSE)),0)))</f>
        <v/>
      </c>
      <c r="O530" s="13">
        <f>IF($P530="","",IF($P530&lt;&gt;"OK",NA(),IF(J530="Approved",I530-N530,0)))</f>
        <v/>
      </c>
      <c r="P530" s="8">
        <f>IF(COUNTA(A530:B530,D530:G530,J530:M530)=0,"",IF('Settings'!$B$7&lt;&gt;"OK","CHECK SETTINGS",IF(OR(A530="",COUNTIFS($A$2:$A$1001,A530)&lt;&gt;1,COUNTIFS('Employees'!$A$2:$A$101,B530,'Employees'!$I$2:$I$101,"OK")&lt;&gt;1,COUNTIFS('Settings'!$H$11:$H$13,D530)&lt;&gt;1),"CHECK ID / TYPE",IF(OR(NOT(ISNUMBER(E530)),NOT(ISNUMBER(F530)),NOT(ISNUMBER(G530))),"CHECK DATES / FRACTION",IF(OR(E530&lt;MAX('Settings'!$B$2,VLOOKUP(B530,'Employees'!$A$2:$H$101,3,FALSE)),F530&gt;'Settings'!$B$5,F530&lt;E530,NOT(OR(G530=1,AND(G530=0.5,E530=F530))),NOT(OR(J530="Pending",J530="Approved",J530="Denied",J530="Canceled"))),"CHECK DATES / FRACTION / STATUS",IF(AND(OR(J530="Approved",J530="Denied"),OR(K530="",NOT(ISNUMBER(L530)))),"ADD DECISION RECORD",IF(AND(OR(J530="Approved",J530="Pending"),COUNTIFS($B$2:$B$1001,B530,$E$2:$E$1001,"&lt;="&amp;F530,$F$2:$F$1001,"&gt;="&amp;E530,$J$2:$J$1001,"&lt;&gt;Denied",$J$2:$J$1001,"&lt;&gt;Canceled")&gt;1),"OVERLAPPING ACTIVE REQUESTS",IF(NETWORKDAYS(E530,F530,'Holidays'!$A$2:$A$51)=0,"NO WORKDAYS","OK"))))))))</f>
        <v/>
      </c>
    </row>
    <row r="531">
      <c r="A531" s="11" t="n"/>
      <c r="B531" s="11" t="n"/>
      <c r="C531" s="8">
        <f>IF($P531="","",IF($P531&lt;&gt;"OK",NA(),VLOOKUP(B531,'Employees'!$A$2:$I$101,2,FALSE)))</f>
        <v/>
      </c>
      <c r="D531" s="2" t="n"/>
      <c r="E531" s="4" t="n"/>
      <c r="F531" s="4" t="n"/>
      <c r="G531" s="12" t="n"/>
      <c r="H531" s="13">
        <f>IF($P531="","",IF($P531&lt;&gt;"OK",NA(),NETWORKDAYS(E531,F531,'Holidays'!$A$2:$A$51)*G531))</f>
        <v/>
      </c>
      <c r="I531" s="13">
        <f>IF($P531="","",IF($P531&lt;&gt;"OK",NA(),H531*'Settings'!$B$4*VLOOKUP(B531,'Employees'!$A$2:$I$101,5,FALSE)))</f>
        <v/>
      </c>
      <c r="J531" s="2" t="n"/>
      <c r="K531" s="2" t="n"/>
      <c r="L531" s="4" t="n"/>
      <c r="M531" s="2" t="n"/>
      <c r="N531" s="13">
        <f>IF($P531="","",IF($P531&lt;&gt;"OK",NA(),IF(J531="Approved",IF(E531&gt;'Settings'!$B$3,0,NETWORKDAYS(E531,MIN(F531,'Settings'!$B$3),'Holidays'!$A$2:$A$51)*G531*'Settings'!$B$4*VLOOKUP(B531,'Employees'!$A$2:$I$101,5,FALSE)),0)))</f>
        <v/>
      </c>
      <c r="O531" s="13">
        <f>IF($P531="","",IF($P531&lt;&gt;"OK",NA(),IF(J531="Approved",I531-N531,0)))</f>
        <v/>
      </c>
      <c r="P531" s="8">
        <f>IF(COUNTA(A531:B531,D531:G531,J531:M531)=0,"",IF('Settings'!$B$7&lt;&gt;"OK","CHECK SETTINGS",IF(OR(A531="",COUNTIFS($A$2:$A$1001,A531)&lt;&gt;1,COUNTIFS('Employees'!$A$2:$A$101,B531,'Employees'!$I$2:$I$101,"OK")&lt;&gt;1,COUNTIFS('Settings'!$H$11:$H$13,D531)&lt;&gt;1),"CHECK ID / TYPE",IF(OR(NOT(ISNUMBER(E531)),NOT(ISNUMBER(F531)),NOT(ISNUMBER(G531))),"CHECK DATES / FRACTION",IF(OR(E531&lt;MAX('Settings'!$B$2,VLOOKUP(B531,'Employees'!$A$2:$H$101,3,FALSE)),F531&gt;'Settings'!$B$5,F531&lt;E531,NOT(OR(G531=1,AND(G531=0.5,E531=F531))),NOT(OR(J531="Pending",J531="Approved",J531="Denied",J531="Canceled"))),"CHECK DATES / FRACTION / STATUS",IF(AND(OR(J531="Approved",J531="Denied"),OR(K531="",NOT(ISNUMBER(L531)))),"ADD DECISION RECORD",IF(AND(OR(J531="Approved",J531="Pending"),COUNTIFS($B$2:$B$1001,B531,$E$2:$E$1001,"&lt;="&amp;F531,$F$2:$F$1001,"&gt;="&amp;E531,$J$2:$J$1001,"&lt;&gt;Denied",$J$2:$J$1001,"&lt;&gt;Canceled")&gt;1),"OVERLAPPING ACTIVE REQUESTS",IF(NETWORKDAYS(E531,F531,'Holidays'!$A$2:$A$51)=0,"NO WORKDAYS","OK"))))))))</f>
        <v/>
      </c>
    </row>
    <row r="532">
      <c r="A532" s="11" t="n"/>
      <c r="B532" s="11" t="n"/>
      <c r="C532" s="8">
        <f>IF($P532="","",IF($P532&lt;&gt;"OK",NA(),VLOOKUP(B532,'Employees'!$A$2:$I$101,2,FALSE)))</f>
        <v/>
      </c>
      <c r="D532" s="2" t="n"/>
      <c r="E532" s="4" t="n"/>
      <c r="F532" s="4" t="n"/>
      <c r="G532" s="12" t="n"/>
      <c r="H532" s="13">
        <f>IF($P532="","",IF($P532&lt;&gt;"OK",NA(),NETWORKDAYS(E532,F532,'Holidays'!$A$2:$A$51)*G532))</f>
        <v/>
      </c>
      <c r="I532" s="13">
        <f>IF($P532="","",IF($P532&lt;&gt;"OK",NA(),H532*'Settings'!$B$4*VLOOKUP(B532,'Employees'!$A$2:$I$101,5,FALSE)))</f>
        <v/>
      </c>
      <c r="J532" s="2" t="n"/>
      <c r="K532" s="2" t="n"/>
      <c r="L532" s="4" t="n"/>
      <c r="M532" s="2" t="n"/>
      <c r="N532" s="13">
        <f>IF($P532="","",IF($P532&lt;&gt;"OK",NA(),IF(J532="Approved",IF(E532&gt;'Settings'!$B$3,0,NETWORKDAYS(E532,MIN(F532,'Settings'!$B$3),'Holidays'!$A$2:$A$51)*G532*'Settings'!$B$4*VLOOKUP(B532,'Employees'!$A$2:$I$101,5,FALSE)),0)))</f>
        <v/>
      </c>
      <c r="O532" s="13">
        <f>IF($P532="","",IF($P532&lt;&gt;"OK",NA(),IF(J532="Approved",I532-N532,0)))</f>
        <v/>
      </c>
      <c r="P532" s="8">
        <f>IF(COUNTA(A532:B532,D532:G532,J532:M532)=0,"",IF('Settings'!$B$7&lt;&gt;"OK","CHECK SETTINGS",IF(OR(A532="",COUNTIFS($A$2:$A$1001,A532)&lt;&gt;1,COUNTIFS('Employees'!$A$2:$A$101,B532,'Employees'!$I$2:$I$101,"OK")&lt;&gt;1,COUNTIFS('Settings'!$H$11:$H$13,D532)&lt;&gt;1),"CHECK ID / TYPE",IF(OR(NOT(ISNUMBER(E532)),NOT(ISNUMBER(F532)),NOT(ISNUMBER(G532))),"CHECK DATES / FRACTION",IF(OR(E532&lt;MAX('Settings'!$B$2,VLOOKUP(B532,'Employees'!$A$2:$H$101,3,FALSE)),F532&gt;'Settings'!$B$5,F532&lt;E532,NOT(OR(G532=1,AND(G532=0.5,E532=F532))),NOT(OR(J532="Pending",J532="Approved",J532="Denied",J532="Canceled"))),"CHECK DATES / FRACTION / STATUS",IF(AND(OR(J532="Approved",J532="Denied"),OR(K532="",NOT(ISNUMBER(L532)))),"ADD DECISION RECORD",IF(AND(OR(J532="Approved",J532="Pending"),COUNTIFS($B$2:$B$1001,B532,$E$2:$E$1001,"&lt;="&amp;F532,$F$2:$F$1001,"&gt;="&amp;E532,$J$2:$J$1001,"&lt;&gt;Denied",$J$2:$J$1001,"&lt;&gt;Canceled")&gt;1),"OVERLAPPING ACTIVE REQUESTS",IF(NETWORKDAYS(E532,F532,'Holidays'!$A$2:$A$51)=0,"NO WORKDAYS","OK"))))))))</f>
        <v/>
      </c>
    </row>
    <row r="533">
      <c r="A533" s="11" t="n"/>
      <c r="B533" s="11" t="n"/>
      <c r="C533" s="8">
        <f>IF($P533="","",IF($P533&lt;&gt;"OK",NA(),VLOOKUP(B533,'Employees'!$A$2:$I$101,2,FALSE)))</f>
        <v/>
      </c>
      <c r="D533" s="2" t="n"/>
      <c r="E533" s="4" t="n"/>
      <c r="F533" s="4" t="n"/>
      <c r="G533" s="12" t="n"/>
      <c r="H533" s="13">
        <f>IF($P533="","",IF($P533&lt;&gt;"OK",NA(),NETWORKDAYS(E533,F533,'Holidays'!$A$2:$A$51)*G533))</f>
        <v/>
      </c>
      <c r="I533" s="13">
        <f>IF($P533="","",IF($P533&lt;&gt;"OK",NA(),H533*'Settings'!$B$4*VLOOKUP(B533,'Employees'!$A$2:$I$101,5,FALSE)))</f>
        <v/>
      </c>
      <c r="J533" s="2" t="n"/>
      <c r="K533" s="2" t="n"/>
      <c r="L533" s="4" t="n"/>
      <c r="M533" s="2" t="n"/>
      <c r="N533" s="13">
        <f>IF($P533="","",IF($P533&lt;&gt;"OK",NA(),IF(J533="Approved",IF(E533&gt;'Settings'!$B$3,0,NETWORKDAYS(E533,MIN(F533,'Settings'!$B$3),'Holidays'!$A$2:$A$51)*G533*'Settings'!$B$4*VLOOKUP(B533,'Employees'!$A$2:$I$101,5,FALSE)),0)))</f>
        <v/>
      </c>
      <c r="O533" s="13">
        <f>IF($P533="","",IF($P533&lt;&gt;"OK",NA(),IF(J533="Approved",I533-N533,0)))</f>
        <v/>
      </c>
      <c r="P533" s="8">
        <f>IF(COUNTA(A533:B533,D533:G533,J533:M533)=0,"",IF('Settings'!$B$7&lt;&gt;"OK","CHECK SETTINGS",IF(OR(A533="",COUNTIFS($A$2:$A$1001,A533)&lt;&gt;1,COUNTIFS('Employees'!$A$2:$A$101,B533,'Employees'!$I$2:$I$101,"OK")&lt;&gt;1,COUNTIFS('Settings'!$H$11:$H$13,D533)&lt;&gt;1),"CHECK ID / TYPE",IF(OR(NOT(ISNUMBER(E533)),NOT(ISNUMBER(F533)),NOT(ISNUMBER(G533))),"CHECK DATES / FRACTION",IF(OR(E533&lt;MAX('Settings'!$B$2,VLOOKUP(B533,'Employees'!$A$2:$H$101,3,FALSE)),F533&gt;'Settings'!$B$5,F533&lt;E533,NOT(OR(G533=1,AND(G533=0.5,E533=F533))),NOT(OR(J533="Pending",J533="Approved",J533="Denied",J533="Canceled"))),"CHECK DATES / FRACTION / STATUS",IF(AND(OR(J533="Approved",J533="Denied"),OR(K533="",NOT(ISNUMBER(L533)))),"ADD DECISION RECORD",IF(AND(OR(J533="Approved",J533="Pending"),COUNTIFS($B$2:$B$1001,B533,$E$2:$E$1001,"&lt;="&amp;F533,$F$2:$F$1001,"&gt;="&amp;E533,$J$2:$J$1001,"&lt;&gt;Denied",$J$2:$J$1001,"&lt;&gt;Canceled")&gt;1),"OVERLAPPING ACTIVE REQUESTS",IF(NETWORKDAYS(E533,F533,'Holidays'!$A$2:$A$51)=0,"NO WORKDAYS","OK"))))))))</f>
        <v/>
      </c>
    </row>
    <row r="534">
      <c r="A534" s="11" t="n"/>
      <c r="B534" s="11" t="n"/>
      <c r="C534" s="8">
        <f>IF($P534="","",IF($P534&lt;&gt;"OK",NA(),VLOOKUP(B534,'Employees'!$A$2:$I$101,2,FALSE)))</f>
        <v/>
      </c>
      <c r="D534" s="2" t="n"/>
      <c r="E534" s="4" t="n"/>
      <c r="F534" s="4" t="n"/>
      <c r="G534" s="12" t="n"/>
      <c r="H534" s="13">
        <f>IF($P534="","",IF($P534&lt;&gt;"OK",NA(),NETWORKDAYS(E534,F534,'Holidays'!$A$2:$A$51)*G534))</f>
        <v/>
      </c>
      <c r="I534" s="13">
        <f>IF($P534="","",IF($P534&lt;&gt;"OK",NA(),H534*'Settings'!$B$4*VLOOKUP(B534,'Employees'!$A$2:$I$101,5,FALSE)))</f>
        <v/>
      </c>
      <c r="J534" s="2" t="n"/>
      <c r="K534" s="2" t="n"/>
      <c r="L534" s="4" t="n"/>
      <c r="M534" s="2" t="n"/>
      <c r="N534" s="13">
        <f>IF($P534="","",IF($P534&lt;&gt;"OK",NA(),IF(J534="Approved",IF(E534&gt;'Settings'!$B$3,0,NETWORKDAYS(E534,MIN(F534,'Settings'!$B$3),'Holidays'!$A$2:$A$51)*G534*'Settings'!$B$4*VLOOKUP(B534,'Employees'!$A$2:$I$101,5,FALSE)),0)))</f>
        <v/>
      </c>
      <c r="O534" s="13">
        <f>IF($P534="","",IF($P534&lt;&gt;"OK",NA(),IF(J534="Approved",I534-N534,0)))</f>
        <v/>
      </c>
      <c r="P534" s="8">
        <f>IF(COUNTA(A534:B534,D534:G534,J534:M534)=0,"",IF('Settings'!$B$7&lt;&gt;"OK","CHECK SETTINGS",IF(OR(A534="",COUNTIFS($A$2:$A$1001,A534)&lt;&gt;1,COUNTIFS('Employees'!$A$2:$A$101,B534,'Employees'!$I$2:$I$101,"OK")&lt;&gt;1,COUNTIFS('Settings'!$H$11:$H$13,D534)&lt;&gt;1),"CHECK ID / TYPE",IF(OR(NOT(ISNUMBER(E534)),NOT(ISNUMBER(F534)),NOT(ISNUMBER(G534))),"CHECK DATES / FRACTION",IF(OR(E534&lt;MAX('Settings'!$B$2,VLOOKUP(B534,'Employees'!$A$2:$H$101,3,FALSE)),F534&gt;'Settings'!$B$5,F534&lt;E534,NOT(OR(G534=1,AND(G534=0.5,E534=F534))),NOT(OR(J534="Pending",J534="Approved",J534="Denied",J534="Canceled"))),"CHECK DATES / FRACTION / STATUS",IF(AND(OR(J534="Approved",J534="Denied"),OR(K534="",NOT(ISNUMBER(L534)))),"ADD DECISION RECORD",IF(AND(OR(J534="Approved",J534="Pending"),COUNTIFS($B$2:$B$1001,B534,$E$2:$E$1001,"&lt;="&amp;F534,$F$2:$F$1001,"&gt;="&amp;E534,$J$2:$J$1001,"&lt;&gt;Denied",$J$2:$J$1001,"&lt;&gt;Canceled")&gt;1),"OVERLAPPING ACTIVE REQUESTS",IF(NETWORKDAYS(E534,F534,'Holidays'!$A$2:$A$51)=0,"NO WORKDAYS","OK"))))))))</f>
        <v/>
      </c>
    </row>
    <row r="535">
      <c r="A535" s="11" t="n"/>
      <c r="B535" s="11" t="n"/>
      <c r="C535" s="8">
        <f>IF($P535="","",IF($P535&lt;&gt;"OK",NA(),VLOOKUP(B535,'Employees'!$A$2:$I$101,2,FALSE)))</f>
        <v/>
      </c>
      <c r="D535" s="2" t="n"/>
      <c r="E535" s="4" t="n"/>
      <c r="F535" s="4" t="n"/>
      <c r="G535" s="12" t="n"/>
      <c r="H535" s="13">
        <f>IF($P535="","",IF($P535&lt;&gt;"OK",NA(),NETWORKDAYS(E535,F535,'Holidays'!$A$2:$A$51)*G535))</f>
        <v/>
      </c>
      <c r="I535" s="13">
        <f>IF($P535="","",IF($P535&lt;&gt;"OK",NA(),H535*'Settings'!$B$4*VLOOKUP(B535,'Employees'!$A$2:$I$101,5,FALSE)))</f>
        <v/>
      </c>
      <c r="J535" s="2" t="n"/>
      <c r="K535" s="2" t="n"/>
      <c r="L535" s="4" t="n"/>
      <c r="M535" s="2" t="n"/>
      <c r="N535" s="13">
        <f>IF($P535="","",IF($P535&lt;&gt;"OK",NA(),IF(J535="Approved",IF(E535&gt;'Settings'!$B$3,0,NETWORKDAYS(E535,MIN(F535,'Settings'!$B$3),'Holidays'!$A$2:$A$51)*G535*'Settings'!$B$4*VLOOKUP(B535,'Employees'!$A$2:$I$101,5,FALSE)),0)))</f>
        <v/>
      </c>
      <c r="O535" s="13">
        <f>IF($P535="","",IF($P535&lt;&gt;"OK",NA(),IF(J535="Approved",I535-N535,0)))</f>
        <v/>
      </c>
      <c r="P535" s="8">
        <f>IF(COUNTA(A535:B535,D535:G535,J535:M535)=0,"",IF('Settings'!$B$7&lt;&gt;"OK","CHECK SETTINGS",IF(OR(A535="",COUNTIFS($A$2:$A$1001,A535)&lt;&gt;1,COUNTIFS('Employees'!$A$2:$A$101,B535,'Employees'!$I$2:$I$101,"OK")&lt;&gt;1,COUNTIFS('Settings'!$H$11:$H$13,D535)&lt;&gt;1),"CHECK ID / TYPE",IF(OR(NOT(ISNUMBER(E535)),NOT(ISNUMBER(F535)),NOT(ISNUMBER(G535))),"CHECK DATES / FRACTION",IF(OR(E535&lt;MAX('Settings'!$B$2,VLOOKUP(B535,'Employees'!$A$2:$H$101,3,FALSE)),F535&gt;'Settings'!$B$5,F535&lt;E535,NOT(OR(G535=1,AND(G535=0.5,E535=F535))),NOT(OR(J535="Pending",J535="Approved",J535="Denied",J535="Canceled"))),"CHECK DATES / FRACTION / STATUS",IF(AND(OR(J535="Approved",J535="Denied"),OR(K535="",NOT(ISNUMBER(L535)))),"ADD DECISION RECORD",IF(AND(OR(J535="Approved",J535="Pending"),COUNTIFS($B$2:$B$1001,B535,$E$2:$E$1001,"&lt;="&amp;F535,$F$2:$F$1001,"&gt;="&amp;E535,$J$2:$J$1001,"&lt;&gt;Denied",$J$2:$J$1001,"&lt;&gt;Canceled")&gt;1),"OVERLAPPING ACTIVE REQUESTS",IF(NETWORKDAYS(E535,F535,'Holidays'!$A$2:$A$51)=0,"NO WORKDAYS","OK"))))))))</f>
        <v/>
      </c>
    </row>
    <row r="536">
      <c r="A536" s="11" t="n"/>
      <c r="B536" s="11" t="n"/>
      <c r="C536" s="8">
        <f>IF($P536="","",IF($P536&lt;&gt;"OK",NA(),VLOOKUP(B536,'Employees'!$A$2:$I$101,2,FALSE)))</f>
        <v/>
      </c>
      <c r="D536" s="2" t="n"/>
      <c r="E536" s="4" t="n"/>
      <c r="F536" s="4" t="n"/>
      <c r="G536" s="12" t="n"/>
      <c r="H536" s="13">
        <f>IF($P536="","",IF($P536&lt;&gt;"OK",NA(),NETWORKDAYS(E536,F536,'Holidays'!$A$2:$A$51)*G536))</f>
        <v/>
      </c>
      <c r="I536" s="13">
        <f>IF($P536="","",IF($P536&lt;&gt;"OK",NA(),H536*'Settings'!$B$4*VLOOKUP(B536,'Employees'!$A$2:$I$101,5,FALSE)))</f>
        <v/>
      </c>
      <c r="J536" s="2" t="n"/>
      <c r="K536" s="2" t="n"/>
      <c r="L536" s="4" t="n"/>
      <c r="M536" s="2" t="n"/>
      <c r="N536" s="13">
        <f>IF($P536="","",IF($P536&lt;&gt;"OK",NA(),IF(J536="Approved",IF(E536&gt;'Settings'!$B$3,0,NETWORKDAYS(E536,MIN(F536,'Settings'!$B$3),'Holidays'!$A$2:$A$51)*G536*'Settings'!$B$4*VLOOKUP(B536,'Employees'!$A$2:$I$101,5,FALSE)),0)))</f>
        <v/>
      </c>
      <c r="O536" s="13">
        <f>IF($P536="","",IF($P536&lt;&gt;"OK",NA(),IF(J536="Approved",I536-N536,0)))</f>
        <v/>
      </c>
      <c r="P536" s="8">
        <f>IF(COUNTA(A536:B536,D536:G536,J536:M536)=0,"",IF('Settings'!$B$7&lt;&gt;"OK","CHECK SETTINGS",IF(OR(A536="",COUNTIFS($A$2:$A$1001,A536)&lt;&gt;1,COUNTIFS('Employees'!$A$2:$A$101,B536,'Employees'!$I$2:$I$101,"OK")&lt;&gt;1,COUNTIFS('Settings'!$H$11:$H$13,D536)&lt;&gt;1),"CHECK ID / TYPE",IF(OR(NOT(ISNUMBER(E536)),NOT(ISNUMBER(F536)),NOT(ISNUMBER(G536))),"CHECK DATES / FRACTION",IF(OR(E536&lt;MAX('Settings'!$B$2,VLOOKUP(B536,'Employees'!$A$2:$H$101,3,FALSE)),F536&gt;'Settings'!$B$5,F536&lt;E536,NOT(OR(G536=1,AND(G536=0.5,E536=F536))),NOT(OR(J536="Pending",J536="Approved",J536="Denied",J536="Canceled"))),"CHECK DATES / FRACTION / STATUS",IF(AND(OR(J536="Approved",J536="Denied"),OR(K536="",NOT(ISNUMBER(L536)))),"ADD DECISION RECORD",IF(AND(OR(J536="Approved",J536="Pending"),COUNTIFS($B$2:$B$1001,B536,$E$2:$E$1001,"&lt;="&amp;F536,$F$2:$F$1001,"&gt;="&amp;E536,$J$2:$J$1001,"&lt;&gt;Denied",$J$2:$J$1001,"&lt;&gt;Canceled")&gt;1),"OVERLAPPING ACTIVE REQUESTS",IF(NETWORKDAYS(E536,F536,'Holidays'!$A$2:$A$51)=0,"NO WORKDAYS","OK"))))))))</f>
        <v/>
      </c>
    </row>
    <row r="537">
      <c r="A537" s="11" t="n"/>
      <c r="B537" s="11" t="n"/>
      <c r="C537" s="8">
        <f>IF($P537="","",IF($P537&lt;&gt;"OK",NA(),VLOOKUP(B537,'Employees'!$A$2:$I$101,2,FALSE)))</f>
        <v/>
      </c>
      <c r="D537" s="2" t="n"/>
      <c r="E537" s="4" t="n"/>
      <c r="F537" s="4" t="n"/>
      <c r="G537" s="12" t="n"/>
      <c r="H537" s="13">
        <f>IF($P537="","",IF($P537&lt;&gt;"OK",NA(),NETWORKDAYS(E537,F537,'Holidays'!$A$2:$A$51)*G537))</f>
        <v/>
      </c>
      <c r="I537" s="13">
        <f>IF($P537="","",IF($P537&lt;&gt;"OK",NA(),H537*'Settings'!$B$4*VLOOKUP(B537,'Employees'!$A$2:$I$101,5,FALSE)))</f>
        <v/>
      </c>
      <c r="J537" s="2" t="n"/>
      <c r="K537" s="2" t="n"/>
      <c r="L537" s="4" t="n"/>
      <c r="M537" s="2" t="n"/>
      <c r="N537" s="13">
        <f>IF($P537="","",IF($P537&lt;&gt;"OK",NA(),IF(J537="Approved",IF(E537&gt;'Settings'!$B$3,0,NETWORKDAYS(E537,MIN(F537,'Settings'!$B$3),'Holidays'!$A$2:$A$51)*G537*'Settings'!$B$4*VLOOKUP(B537,'Employees'!$A$2:$I$101,5,FALSE)),0)))</f>
        <v/>
      </c>
      <c r="O537" s="13">
        <f>IF($P537="","",IF($P537&lt;&gt;"OK",NA(),IF(J537="Approved",I537-N537,0)))</f>
        <v/>
      </c>
      <c r="P537" s="8">
        <f>IF(COUNTA(A537:B537,D537:G537,J537:M537)=0,"",IF('Settings'!$B$7&lt;&gt;"OK","CHECK SETTINGS",IF(OR(A537="",COUNTIFS($A$2:$A$1001,A537)&lt;&gt;1,COUNTIFS('Employees'!$A$2:$A$101,B537,'Employees'!$I$2:$I$101,"OK")&lt;&gt;1,COUNTIFS('Settings'!$H$11:$H$13,D537)&lt;&gt;1),"CHECK ID / TYPE",IF(OR(NOT(ISNUMBER(E537)),NOT(ISNUMBER(F537)),NOT(ISNUMBER(G537))),"CHECK DATES / FRACTION",IF(OR(E537&lt;MAX('Settings'!$B$2,VLOOKUP(B537,'Employees'!$A$2:$H$101,3,FALSE)),F537&gt;'Settings'!$B$5,F537&lt;E537,NOT(OR(G537=1,AND(G537=0.5,E537=F537))),NOT(OR(J537="Pending",J537="Approved",J537="Denied",J537="Canceled"))),"CHECK DATES / FRACTION / STATUS",IF(AND(OR(J537="Approved",J537="Denied"),OR(K537="",NOT(ISNUMBER(L537)))),"ADD DECISION RECORD",IF(AND(OR(J537="Approved",J537="Pending"),COUNTIFS($B$2:$B$1001,B537,$E$2:$E$1001,"&lt;="&amp;F537,$F$2:$F$1001,"&gt;="&amp;E537,$J$2:$J$1001,"&lt;&gt;Denied",$J$2:$J$1001,"&lt;&gt;Canceled")&gt;1),"OVERLAPPING ACTIVE REQUESTS",IF(NETWORKDAYS(E537,F537,'Holidays'!$A$2:$A$51)=0,"NO WORKDAYS","OK"))))))))</f>
        <v/>
      </c>
    </row>
    <row r="538">
      <c r="A538" s="11" t="n"/>
      <c r="B538" s="11" t="n"/>
      <c r="C538" s="8">
        <f>IF($P538="","",IF($P538&lt;&gt;"OK",NA(),VLOOKUP(B538,'Employees'!$A$2:$I$101,2,FALSE)))</f>
        <v/>
      </c>
      <c r="D538" s="2" t="n"/>
      <c r="E538" s="4" t="n"/>
      <c r="F538" s="4" t="n"/>
      <c r="G538" s="12" t="n"/>
      <c r="H538" s="13">
        <f>IF($P538="","",IF($P538&lt;&gt;"OK",NA(),NETWORKDAYS(E538,F538,'Holidays'!$A$2:$A$51)*G538))</f>
        <v/>
      </c>
      <c r="I538" s="13">
        <f>IF($P538="","",IF($P538&lt;&gt;"OK",NA(),H538*'Settings'!$B$4*VLOOKUP(B538,'Employees'!$A$2:$I$101,5,FALSE)))</f>
        <v/>
      </c>
      <c r="J538" s="2" t="n"/>
      <c r="K538" s="2" t="n"/>
      <c r="L538" s="4" t="n"/>
      <c r="M538" s="2" t="n"/>
      <c r="N538" s="13">
        <f>IF($P538="","",IF($P538&lt;&gt;"OK",NA(),IF(J538="Approved",IF(E538&gt;'Settings'!$B$3,0,NETWORKDAYS(E538,MIN(F538,'Settings'!$B$3),'Holidays'!$A$2:$A$51)*G538*'Settings'!$B$4*VLOOKUP(B538,'Employees'!$A$2:$I$101,5,FALSE)),0)))</f>
        <v/>
      </c>
      <c r="O538" s="13">
        <f>IF($P538="","",IF($P538&lt;&gt;"OK",NA(),IF(J538="Approved",I538-N538,0)))</f>
        <v/>
      </c>
      <c r="P538" s="8">
        <f>IF(COUNTA(A538:B538,D538:G538,J538:M538)=0,"",IF('Settings'!$B$7&lt;&gt;"OK","CHECK SETTINGS",IF(OR(A538="",COUNTIFS($A$2:$A$1001,A538)&lt;&gt;1,COUNTIFS('Employees'!$A$2:$A$101,B538,'Employees'!$I$2:$I$101,"OK")&lt;&gt;1,COUNTIFS('Settings'!$H$11:$H$13,D538)&lt;&gt;1),"CHECK ID / TYPE",IF(OR(NOT(ISNUMBER(E538)),NOT(ISNUMBER(F538)),NOT(ISNUMBER(G538))),"CHECK DATES / FRACTION",IF(OR(E538&lt;MAX('Settings'!$B$2,VLOOKUP(B538,'Employees'!$A$2:$H$101,3,FALSE)),F538&gt;'Settings'!$B$5,F538&lt;E538,NOT(OR(G538=1,AND(G538=0.5,E538=F538))),NOT(OR(J538="Pending",J538="Approved",J538="Denied",J538="Canceled"))),"CHECK DATES / FRACTION / STATUS",IF(AND(OR(J538="Approved",J538="Denied"),OR(K538="",NOT(ISNUMBER(L538)))),"ADD DECISION RECORD",IF(AND(OR(J538="Approved",J538="Pending"),COUNTIFS($B$2:$B$1001,B538,$E$2:$E$1001,"&lt;="&amp;F538,$F$2:$F$1001,"&gt;="&amp;E538,$J$2:$J$1001,"&lt;&gt;Denied",$J$2:$J$1001,"&lt;&gt;Canceled")&gt;1),"OVERLAPPING ACTIVE REQUESTS",IF(NETWORKDAYS(E538,F538,'Holidays'!$A$2:$A$51)=0,"NO WORKDAYS","OK"))))))))</f>
        <v/>
      </c>
    </row>
    <row r="539">
      <c r="A539" s="11" t="n"/>
      <c r="B539" s="11" t="n"/>
      <c r="C539" s="8">
        <f>IF($P539="","",IF($P539&lt;&gt;"OK",NA(),VLOOKUP(B539,'Employees'!$A$2:$I$101,2,FALSE)))</f>
        <v/>
      </c>
      <c r="D539" s="2" t="n"/>
      <c r="E539" s="4" t="n"/>
      <c r="F539" s="4" t="n"/>
      <c r="G539" s="12" t="n"/>
      <c r="H539" s="13">
        <f>IF($P539="","",IF($P539&lt;&gt;"OK",NA(),NETWORKDAYS(E539,F539,'Holidays'!$A$2:$A$51)*G539))</f>
        <v/>
      </c>
      <c r="I539" s="13">
        <f>IF($P539="","",IF($P539&lt;&gt;"OK",NA(),H539*'Settings'!$B$4*VLOOKUP(B539,'Employees'!$A$2:$I$101,5,FALSE)))</f>
        <v/>
      </c>
      <c r="J539" s="2" t="n"/>
      <c r="K539" s="2" t="n"/>
      <c r="L539" s="4" t="n"/>
      <c r="M539" s="2" t="n"/>
      <c r="N539" s="13">
        <f>IF($P539="","",IF($P539&lt;&gt;"OK",NA(),IF(J539="Approved",IF(E539&gt;'Settings'!$B$3,0,NETWORKDAYS(E539,MIN(F539,'Settings'!$B$3),'Holidays'!$A$2:$A$51)*G539*'Settings'!$B$4*VLOOKUP(B539,'Employees'!$A$2:$I$101,5,FALSE)),0)))</f>
        <v/>
      </c>
      <c r="O539" s="13">
        <f>IF($P539="","",IF($P539&lt;&gt;"OK",NA(),IF(J539="Approved",I539-N539,0)))</f>
        <v/>
      </c>
      <c r="P539" s="8">
        <f>IF(COUNTA(A539:B539,D539:G539,J539:M539)=0,"",IF('Settings'!$B$7&lt;&gt;"OK","CHECK SETTINGS",IF(OR(A539="",COUNTIFS($A$2:$A$1001,A539)&lt;&gt;1,COUNTIFS('Employees'!$A$2:$A$101,B539,'Employees'!$I$2:$I$101,"OK")&lt;&gt;1,COUNTIFS('Settings'!$H$11:$H$13,D539)&lt;&gt;1),"CHECK ID / TYPE",IF(OR(NOT(ISNUMBER(E539)),NOT(ISNUMBER(F539)),NOT(ISNUMBER(G539))),"CHECK DATES / FRACTION",IF(OR(E539&lt;MAX('Settings'!$B$2,VLOOKUP(B539,'Employees'!$A$2:$H$101,3,FALSE)),F539&gt;'Settings'!$B$5,F539&lt;E539,NOT(OR(G539=1,AND(G539=0.5,E539=F539))),NOT(OR(J539="Pending",J539="Approved",J539="Denied",J539="Canceled"))),"CHECK DATES / FRACTION / STATUS",IF(AND(OR(J539="Approved",J539="Denied"),OR(K539="",NOT(ISNUMBER(L539)))),"ADD DECISION RECORD",IF(AND(OR(J539="Approved",J539="Pending"),COUNTIFS($B$2:$B$1001,B539,$E$2:$E$1001,"&lt;="&amp;F539,$F$2:$F$1001,"&gt;="&amp;E539,$J$2:$J$1001,"&lt;&gt;Denied",$J$2:$J$1001,"&lt;&gt;Canceled")&gt;1),"OVERLAPPING ACTIVE REQUESTS",IF(NETWORKDAYS(E539,F539,'Holidays'!$A$2:$A$51)=0,"NO WORKDAYS","OK"))))))))</f>
        <v/>
      </c>
    </row>
    <row r="540">
      <c r="A540" s="11" t="n"/>
      <c r="B540" s="11" t="n"/>
      <c r="C540" s="8">
        <f>IF($P540="","",IF($P540&lt;&gt;"OK",NA(),VLOOKUP(B540,'Employees'!$A$2:$I$101,2,FALSE)))</f>
        <v/>
      </c>
      <c r="D540" s="2" t="n"/>
      <c r="E540" s="4" t="n"/>
      <c r="F540" s="4" t="n"/>
      <c r="G540" s="12" t="n"/>
      <c r="H540" s="13">
        <f>IF($P540="","",IF($P540&lt;&gt;"OK",NA(),NETWORKDAYS(E540,F540,'Holidays'!$A$2:$A$51)*G540))</f>
        <v/>
      </c>
      <c r="I540" s="13">
        <f>IF($P540="","",IF($P540&lt;&gt;"OK",NA(),H540*'Settings'!$B$4*VLOOKUP(B540,'Employees'!$A$2:$I$101,5,FALSE)))</f>
        <v/>
      </c>
      <c r="J540" s="2" t="n"/>
      <c r="K540" s="2" t="n"/>
      <c r="L540" s="4" t="n"/>
      <c r="M540" s="2" t="n"/>
      <c r="N540" s="13">
        <f>IF($P540="","",IF($P540&lt;&gt;"OK",NA(),IF(J540="Approved",IF(E540&gt;'Settings'!$B$3,0,NETWORKDAYS(E540,MIN(F540,'Settings'!$B$3),'Holidays'!$A$2:$A$51)*G540*'Settings'!$B$4*VLOOKUP(B540,'Employees'!$A$2:$I$101,5,FALSE)),0)))</f>
        <v/>
      </c>
      <c r="O540" s="13">
        <f>IF($P540="","",IF($P540&lt;&gt;"OK",NA(),IF(J540="Approved",I540-N540,0)))</f>
        <v/>
      </c>
      <c r="P540" s="8">
        <f>IF(COUNTA(A540:B540,D540:G540,J540:M540)=0,"",IF('Settings'!$B$7&lt;&gt;"OK","CHECK SETTINGS",IF(OR(A540="",COUNTIFS($A$2:$A$1001,A540)&lt;&gt;1,COUNTIFS('Employees'!$A$2:$A$101,B540,'Employees'!$I$2:$I$101,"OK")&lt;&gt;1,COUNTIFS('Settings'!$H$11:$H$13,D540)&lt;&gt;1),"CHECK ID / TYPE",IF(OR(NOT(ISNUMBER(E540)),NOT(ISNUMBER(F540)),NOT(ISNUMBER(G540))),"CHECK DATES / FRACTION",IF(OR(E540&lt;MAX('Settings'!$B$2,VLOOKUP(B540,'Employees'!$A$2:$H$101,3,FALSE)),F540&gt;'Settings'!$B$5,F540&lt;E540,NOT(OR(G540=1,AND(G540=0.5,E540=F540))),NOT(OR(J540="Pending",J540="Approved",J540="Denied",J540="Canceled"))),"CHECK DATES / FRACTION / STATUS",IF(AND(OR(J540="Approved",J540="Denied"),OR(K540="",NOT(ISNUMBER(L540)))),"ADD DECISION RECORD",IF(AND(OR(J540="Approved",J540="Pending"),COUNTIFS($B$2:$B$1001,B540,$E$2:$E$1001,"&lt;="&amp;F540,$F$2:$F$1001,"&gt;="&amp;E540,$J$2:$J$1001,"&lt;&gt;Denied",$J$2:$J$1001,"&lt;&gt;Canceled")&gt;1),"OVERLAPPING ACTIVE REQUESTS",IF(NETWORKDAYS(E540,F540,'Holidays'!$A$2:$A$51)=0,"NO WORKDAYS","OK"))))))))</f>
        <v/>
      </c>
    </row>
    <row r="541">
      <c r="A541" s="11" t="n"/>
      <c r="B541" s="11" t="n"/>
      <c r="C541" s="8">
        <f>IF($P541="","",IF($P541&lt;&gt;"OK",NA(),VLOOKUP(B541,'Employees'!$A$2:$I$101,2,FALSE)))</f>
        <v/>
      </c>
      <c r="D541" s="2" t="n"/>
      <c r="E541" s="4" t="n"/>
      <c r="F541" s="4" t="n"/>
      <c r="G541" s="12" t="n"/>
      <c r="H541" s="13">
        <f>IF($P541="","",IF($P541&lt;&gt;"OK",NA(),NETWORKDAYS(E541,F541,'Holidays'!$A$2:$A$51)*G541))</f>
        <v/>
      </c>
      <c r="I541" s="13">
        <f>IF($P541="","",IF($P541&lt;&gt;"OK",NA(),H541*'Settings'!$B$4*VLOOKUP(B541,'Employees'!$A$2:$I$101,5,FALSE)))</f>
        <v/>
      </c>
      <c r="J541" s="2" t="n"/>
      <c r="K541" s="2" t="n"/>
      <c r="L541" s="4" t="n"/>
      <c r="M541" s="2" t="n"/>
      <c r="N541" s="13">
        <f>IF($P541="","",IF($P541&lt;&gt;"OK",NA(),IF(J541="Approved",IF(E541&gt;'Settings'!$B$3,0,NETWORKDAYS(E541,MIN(F541,'Settings'!$B$3),'Holidays'!$A$2:$A$51)*G541*'Settings'!$B$4*VLOOKUP(B541,'Employees'!$A$2:$I$101,5,FALSE)),0)))</f>
        <v/>
      </c>
      <c r="O541" s="13">
        <f>IF($P541="","",IF($P541&lt;&gt;"OK",NA(),IF(J541="Approved",I541-N541,0)))</f>
        <v/>
      </c>
      <c r="P541" s="8">
        <f>IF(COUNTA(A541:B541,D541:G541,J541:M541)=0,"",IF('Settings'!$B$7&lt;&gt;"OK","CHECK SETTINGS",IF(OR(A541="",COUNTIFS($A$2:$A$1001,A541)&lt;&gt;1,COUNTIFS('Employees'!$A$2:$A$101,B541,'Employees'!$I$2:$I$101,"OK")&lt;&gt;1,COUNTIFS('Settings'!$H$11:$H$13,D541)&lt;&gt;1),"CHECK ID / TYPE",IF(OR(NOT(ISNUMBER(E541)),NOT(ISNUMBER(F541)),NOT(ISNUMBER(G541))),"CHECK DATES / FRACTION",IF(OR(E541&lt;MAX('Settings'!$B$2,VLOOKUP(B541,'Employees'!$A$2:$H$101,3,FALSE)),F541&gt;'Settings'!$B$5,F541&lt;E541,NOT(OR(G541=1,AND(G541=0.5,E541=F541))),NOT(OR(J541="Pending",J541="Approved",J541="Denied",J541="Canceled"))),"CHECK DATES / FRACTION / STATUS",IF(AND(OR(J541="Approved",J541="Denied"),OR(K541="",NOT(ISNUMBER(L541)))),"ADD DECISION RECORD",IF(AND(OR(J541="Approved",J541="Pending"),COUNTIFS($B$2:$B$1001,B541,$E$2:$E$1001,"&lt;="&amp;F541,$F$2:$F$1001,"&gt;="&amp;E541,$J$2:$J$1001,"&lt;&gt;Denied",$J$2:$J$1001,"&lt;&gt;Canceled")&gt;1),"OVERLAPPING ACTIVE REQUESTS",IF(NETWORKDAYS(E541,F541,'Holidays'!$A$2:$A$51)=0,"NO WORKDAYS","OK"))))))))</f>
        <v/>
      </c>
    </row>
    <row r="542">
      <c r="A542" s="11" t="n"/>
      <c r="B542" s="11" t="n"/>
      <c r="C542" s="8">
        <f>IF($P542="","",IF($P542&lt;&gt;"OK",NA(),VLOOKUP(B542,'Employees'!$A$2:$I$101,2,FALSE)))</f>
        <v/>
      </c>
      <c r="D542" s="2" t="n"/>
      <c r="E542" s="4" t="n"/>
      <c r="F542" s="4" t="n"/>
      <c r="G542" s="12" t="n"/>
      <c r="H542" s="13">
        <f>IF($P542="","",IF($P542&lt;&gt;"OK",NA(),NETWORKDAYS(E542,F542,'Holidays'!$A$2:$A$51)*G542))</f>
        <v/>
      </c>
      <c r="I542" s="13">
        <f>IF($P542="","",IF($P542&lt;&gt;"OK",NA(),H542*'Settings'!$B$4*VLOOKUP(B542,'Employees'!$A$2:$I$101,5,FALSE)))</f>
        <v/>
      </c>
      <c r="J542" s="2" t="n"/>
      <c r="K542" s="2" t="n"/>
      <c r="L542" s="4" t="n"/>
      <c r="M542" s="2" t="n"/>
      <c r="N542" s="13">
        <f>IF($P542="","",IF($P542&lt;&gt;"OK",NA(),IF(J542="Approved",IF(E542&gt;'Settings'!$B$3,0,NETWORKDAYS(E542,MIN(F542,'Settings'!$B$3),'Holidays'!$A$2:$A$51)*G542*'Settings'!$B$4*VLOOKUP(B542,'Employees'!$A$2:$I$101,5,FALSE)),0)))</f>
        <v/>
      </c>
      <c r="O542" s="13">
        <f>IF($P542="","",IF($P542&lt;&gt;"OK",NA(),IF(J542="Approved",I542-N542,0)))</f>
        <v/>
      </c>
      <c r="P542" s="8">
        <f>IF(COUNTA(A542:B542,D542:G542,J542:M542)=0,"",IF('Settings'!$B$7&lt;&gt;"OK","CHECK SETTINGS",IF(OR(A542="",COUNTIFS($A$2:$A$1001,A542)&lt;&gt;1,COUNTIFS('Employees'!$A$2:$A$101,B542,'Employees'!$I$2:$I$101,"OK")&lt;&gt;1,COUNTIFS('Settings'!$H$11:$H$13,D542)&lt;&gt;1),"CHECK ID / TYPE",IF(OR(NOT(ISNUMBER(E542)),NOT(ISNUMBER(F542)),NOT(ISNUMBER(G542))),"CHECK DATES / FRACTION",IF(OR(E542&lt;MAX('Settings'!$B$2,VLOOKUP(B542,'Employees'!$A$2:$H$101,3,FALSE)),F542&gt;'Settings'!$B$5,F542&lt;E542,NOT(OR(G542=1,AND(G542=0.5,E542=F542))),NOT(OR(J542="Pending",J542="Approved",J542="Denied",J542="Canceled"))),"CHECK DATES / FRACTION / STATUS",IF(AND(OR(J542="Approved",J542="Denied"),OR(K542="",NOT(ISNUMBER(L542)))),"ADD DECISION RECORD",IF(AND(OR(J542="Approved",J542="Pending"),COUNTIFS($B$2:$B$1001,B542,$E$2:$E$1001,"&lt;="&amp;F542,$F$2:$F$1001,"&gt;="&amp;E542,$J$2:$J$1001,"&lt;&gt;Denied",$J$2:$J$1001,"&lt;&gt;Canceled")&gt;1),"OVERLAPPING ACTIVE REQUESTS",IF(NETWORKDAYS(E542,F542,'Holidays'!$A$2:$A$51)=0,"NO WORKDAYS","OK"))))))))</f>
        <v/>
      </c>
    </row>
    <row r="543">
      <c r="A543" s="11" t="n"/>
      <c r="B543" s="11" t="n"/>
      <c r="C543" s="8">
        <f>IF($P543="","",IF($P543&lt;&gt;"OK",NA(),VLOOKUP(B543,'Employees'!$A$2:$I$101,2,FALSE)))</f>
        <v/>
      </c>
      <c r="D543" s="2" t="n"/>
      <c r="E543" s="4" t="n"/>
      <c r="F543" s="4" t="n"/>
      <c r="G543" s="12" t="n"/>
      <c r="H543" s="13">
        <f>IF($P543="","",IF($P543&lt;&gt;"OK",NA(),NETWORKDAYS(E543,F543,'Holidays'!$A$2:$A$51)*G543))</f>
        <v/>
      </c>
      <c r="I543" s="13">
        <f>IF($P543="","",IF($P543&lt;&gt;"OK",NA(),H543*'Settings'!$B$4*VLOOKUP(B543,'Employees'!$A$2:$I$101,5,FALSE)))</f>
        <v/>
      </c>
      <c r="J543" s="2" t="n"/>
      <c r="K543" s="2" t="n"/>
      <c r="L543" s="4" t="n"/>
      <c r="M543" s="2" t="n"/>
      <c r="N543" s="13">
        <f>IF($P543="","",IF($P543&lt;&gt;"OK",NA(),IF(J543="Approved",IF(E543&gt;'Settings'!$B$3,0,NETWORKDAYS(E543,MIN(F543,'Settings'!$B$3),'Holidays'!$A$2:$A$51)*G543*'Settings'!$B$4*VLOOKUP(B543,'Employees'!$A$2:$I$101,5,FALSE)),0)))</f>
        <v/>
      </c>
      <c r="O543" s="13">
        <f>IF($P543="","",IF($P543&lt;&gt;"OK",NA(),IF(J543="Approved",I543-N543,0)))</f>
        <v/>
      </c>
      <c r="P543" s="8">
        <f>IF(COUNTA(A543:B543,D543:G543,J543:M543)=0,"",IF('Settings'!$B$7&lt;&gt;"OK","CHECK SETTINGS",IF(OR(A543="",COUNTIFS($A$2:$A$1001,A543)&lt;&gt;1,COUNTIFS('Employees'!$A$2:$A$101,B543,'Employees'!$I$2:$I$101,"OK")&lt;&gt;1,COUNTIFS('Settings'!$H$11:$H$13,D543)&lt;&gt;1),"CHECK ID / TYPE",IF(OR(NOT(ISNUMBER(E543)),NOT(ISNUMBER(F543)),NOT(ISNUMBER(G543))),"CHECK DATES / FRACTION",IF(OR(E543&lt;MAX('Settings'!$B$2,VLOOKUP(B543,'Employees'!$A$2:$H$101,3,FALSE)),F543&gt;'Settings'!$B$5,F543&lt;E543,NOT(OR(G543=1,AND(G543=0.5,E543=F543))),NOT(OR(J543="Pending",J543="Approved",J543="Denied",J543="Canceled"))),"CHECK DATES / FRACTION / STATUS",IF(AND(OR(J543="Approved",J543="Denied"),OR(K543="",NOT(ISNUMBER(L543)))),"ADD DECISION RECORD",IF(AND(OR(J543="Approved",J543="Pending"),COUNTIFS($B$2:$B$1001,B543,$E$2:$E$1001,"&lt;="&amp;F543,$F$2:$F$1001,"&gt;="&amp;E543,$J$2:$J$1001,"&lt;&gt;Denied",$J$2:$J$1001,"&lt;&gt;Canceled")&gt;1),"OVERLAPPING ACTIVE REQUESTS",IF(NETWORKDAYS(E543,F543,'Holidays'!$A$2:$A$51)=0,"NO WORKDAYS","OK"))))))))</f>
        <v/>
      </c>
    </row>
    <row r="544">
      <c r="A544" s="11" t="n"/>
      <c r="B544" s="11" t="n"/>
      <c r="C544" s="8">
        <f>IF($P544="","",IF($P544&lt;&gt;"OK",NA(),VLOOKUP(B544,'Employees'!$A$2:$I$101,2,FALSE)))</f>
        <v/>
      </c>
      <c r="D544" s="2" t="n"/>
      <c r="E544" s="4" t="n"/>
      <c r="F544" s="4" t="n"/>
      <c r="G544" s="12" t="n"/>
      <c r="H544" s="13">
        <f>IF($P544="","",IF($P544&lt;&gt;"OK",NA(),NETWORKDAYS(E544,F544,'Holidays'!$A$2:$A$51)*G544))</f>
        <v/>
      </c>
      <c r="I544" s="13">
        <f>IF($P544="","",IF($P544&lt;&gt;"OK",NA(),H544*'Settings'!$B$4*VLOOKUP(B544,'Employees'!$A$2:$I$101,5,FALSE)))</f>
        <v/>
      </c>
      <c r="J544" s="2" t="n"/>
      <c r="K544" s="2" t="n"/>
      <c r="L544" s="4" t="n"/>
      <c r="M544" s="2" t="n"/>
      <c r="N544" s="13">
        <f>IF($P544="","",IF($P544&lt;&gt;"OK",NA(),IF(J544="Approved",IF(E544&gt;'Settings'!$B$3,0,NETWORKDAYS(E544,MIN(F544,'Settings'!$B$3),'Holidays'!$A$2:$A$51)*G544*'Settings'!$B$4*VLOOKUP(B544,'Employees'!$A$2:$I$101,5,FALSE)),0)))</f>
        <v/>
      </c>
      <c r="O544" s="13">
        <f>IF($P544="","",IF($P544&lt;&gt;"OK",NA(),IF(J544="Approved",I544-N544,0)))</f>
        <v/>
      </c>
      <c r="P544" s="8">
        <f>IF(COUNTA(A544:B544,D544:G544,J544:M544)=0,"",IF('Settings'!$B$7&lt;&gt;"OK","CHECK SETTINGS",IF(OR(A544="",COUNTIFS($A$2:$A$1001,A544)&lt;&gt;1,COUNTIFS('Employees'!$A$2:$A$101,B544,'Employees'!$I$2:$I$101,"OK")&lt;&gt;1,COUNTIFS('Settings'!$H$11:$H$13,D544)&lt;&gt;1),"CHECK ID / TYPE",IF(OR(NOT(ISNUMBER(E544)),NOT(ISNUMBER(F544)),NOT(ISNUMBER(G544))),"CHECK DATES / FRACTION",IF(OR(E544&lt;MAX('Settings'!$B$2,VLOOKUP(B544,'Employees'!$A$2:$H$101,3,FALSE)),F544&gt;'Settings'!$B$5,F544&lt;E544,NOT(OR(G544=1,AND(G544=0.5,E544=F544))),NOT(OR(J544="Pending",J544="Approved",J544="Denied",J544="Canceled"))),"CHECK DATES / FRACTION / STATUS",IF(AND(OR(J544="Approved",J544="Denied"),OR(K544="",NOT(ISNUMBER(L544)))),"ADD DECISION RECORD",IF(AND(OR(J544="Approved",J544="Pending"),COUNTIFS($B$2:$B$1001,B544,$E$2:$E$1001,"&lt;="&amp;F544,$F$2:$F$1001,"&gt;="&amp;E544,$J$2:$J$1001,"&lt;&gt;Denied",$J$2:$J$1001,"&lt;&gt;Canceled")&gt;1),"OVERLAPPING ACTIVE REQUESTS",IF(NETWORKDAYS(E544,F544,'Holidays'!$A$2:$A$51)=0,"NO WORKDAYS","OK"))))))))</f>
        <v/>
      </c>
    </row>
    <row r="545">
      <c r="A545" s="11" t="n"/>
      <c r="B545" s="11" t="n"/>
      <c r="C545" s="8">
        <f>IF($P545="","",IF($P545&lt;&gt;"OK",NA(),VLOOKUP(B545,'Employees'!$A$2:$I$101,2,FALSE)))</f>
        <v/>
      </c>
      <c r="D545" s="2" t="n"/>
      <c r="E545" s="4" t="n"/>
      <c r="F545" s="4" t="n"/>
      <c r="G545" s="12" t="n"/>
      <c r="H545" s="13">
        <f>IF($P545="","",IF($P545&lt;&gt;"OK",NA(),NETWORKDAYS(E545,F545,'Holidays'!$A$2:$A$51)*G545))</f>
        <v/>
      </c>
      <c r="I545" s="13">
        <f>IF($P545="","",IF($P545&lt;&gt;"OK",NA(),H545*'Settings'!$B$4*VLOOKUP(B545,'Employees'!$A$2:$I$101,5,FALSE)))</f>
        <v/>
      </c>
      <c r="J545" s="2" t="n"/>
      <c r="K545" s="2" t="n"/>
      <c r="L545" s="4" t="n"/>
      <c r="M545" s="2" t="n"/>
      <c r="N545" s="13">
        <f>IF($P545="","",IF($P545&lt;&gt;"OK",NA(),IF(J545="Approved",IF(E545&gt;'Settings'!$B$3,0,NETWORKDAYS(E545,MIN(F545,'Settings'!$B$3),'Holidays'!$A$2:$A$51)*G545*'Settings'!$B$4*VLOOKUP(B545,'Employees'!$A$2:$I$101,5,FALSE)),0)))</f>
        <v/>
      </c>
      <c r="O545" s="13">
        <f>IF($P545="","",IF($P545&lt;&gt;"OK",NA(),IF(J545="Approved",I545-N545,0)))</f>
        <v/>
      </c>
      <c r="P545" s="8">
        <f>IF(COUNTA(A545:B545,D545:G545,J545:M545)=0,"",IF('Settings'!$B$7&lt;&gt;"OK","CHECK SETTINGS",IF(OR(A545="",COUNTIFS($A$2:$A$1001,A545)&lt;&gt;1,COUNTIFS('Employees'!$A$2:$A$101,B545,'Employees'!$I$2:$I$101,"OK")&lt;&gt;1,COUNTIFS('Settings'!$H$11:$H$13,D545)&lt;&gt;1),"CHECK ID / TYPE",IF(OR(NOT(ISNUMBER(E545)),NOT(ISNUMBER(F545)),NOT(ISNUMBER(G545))),"CHECK DATES / FRACTION",IF(OR(E545&lt;MAX('Settings'!$B$2,VLOOKUP(B545,'Employees'!$A$2:$H$101,3,FALSE)),F545&gt;'Settings'!$B$5,F545&lt;E545,NOT(OR(G545=1,AND(G545=0.5,E545=F545))),NOT(OR(J545="Pending",J545="Approved",J545="Denied",J545="Canceled"))),"CHECK DATES / FRACTION / STATUS",IF(AND(OR(J545="Approved",J545="Denied"),OR(K545="",NOT(ISNUMBER(L545)))),"ADD DECISION RECORD",IF(AND(OR(J545="Approved",J545="Pending"),COUNTIFS($B$2:$B$1001,B545,$E$2:$E$1001,"&lt;="&amp;F545,$F$2:$F$1001,"&gt;="&amp;E545,$J$2:$J$1001,"&lt;&gt;Denied",$J$2:$J$1001,"&lt;&gt;Canceled")&gt;1),"OVERLAPPING ACTIVE REQUESTS",IF(NETWORKDAYS(E545,F545,'Holidays'!$A$2:$A$51)=0,"NO WORKDAYS","OK"))))))))</f>
        <v/>
      </c>
    </row>
    <row r="546">
      <c r="A546" s="11" t="n"/>
      <c r="B546" s="11" t="n"/>
      <c r="C546" s="8">
        <f>IF($P546="","",IF($P546&lt;&gt;"OK",NA(),VLOOKUP(B546,'Employees'!$A$2:$I$101,2,FALSE)))</f>
        <v/>
      </c>
      <c r="D546" s="2" t="n"/>
      <c r="E546" s="4" t="n"/>
      <c r="F546" s="4" t="n"/>
      <c r="G546" s="12" t="n"/>
      <c r="H546" s="13">
        <f>IF($P546="","",IF($P546&lt;&gt;"OK",NA(),NETWORKDAYS(E546,F546,'Holidays'!$A$2:$A$51)*G546))</f>
        <v/>
      </c>
      <c r="I546" s="13">
        <f>IF($P546="","",IF($P546&lt;&gt;"OK",NA(),H546*'Settings'!$B$4*VLOOKUP(B546,'Employees'!$A$2:$I$101,5,FALSE)))</f>
        <v/>
      </c>
      <c r="J546" s="2" t="n"/>
      <c r="K546" s="2" t="n"/>
      <c r="L546" s="4" t="n"/>
      <c r="M546" s="2" t="n"/>
      <c r="N546" s="13">
        <f>IF($P546="","",IF($P546&lt;&gt;"OK",NA(),IF(J546="Approved",IF(E546&gt;'Settings'!$B$3,0,NETWORKDAYS(E546,MIN(F546,'Settings'!$B$3),'Holidays'!$A$2:$A$51)*G546*'Settings'!$B$4*VLOOKUP(B546,'Employees'!$A$2:$I$101,5,FALSE)),0)))</f>
        <v/>
      </c>
      <c r="O546" s="13">
        <f>IF($P546="","",IF($P546&lt;&gt;"OK",NA(),IF(J546="Approved",I546-N546,0)))</f>
        <v/>
      </c>
      <c r="P546" s="8">
        <f>IF(COUNTA(A546:B546,D546:G546,J546:M546)=0,"",IF('Settings'!$B$7&lt;&gt;"OK","CHECK SETTINGS",IF(OR(A546="",COUNTIFS($A$2:$A$1001,A546)&lt;&gt;1,COUNTIFS('Employees'!$A$2:$A$101,B546,'Employees'!$I$2:$I$101,"OK")&lt;&gt;1,COUNTIFS('Settings'!$H$11:$H$13,D546)&lt;&gt;1),"CHECK ID / TYPE",IF(OR(NOT(ISNUMBER(E546)),NOT(ISNUMBER(F546)),NOT(ISNUMBER(G546))),"CHECK DATES / FRACTION",IF(OR(E546&lt;MAX('Settings'!$B$2,VLOOKUP(B546,'Employees'!$A$2:$H$101,3,FALSE)),F546&gt;'Settings'!$B$5,F546&lt;E546,NOT(OR(G546=1,AND(G546=0.5,E546=F546))),NOT(OR(J546="Pending",J546="Approved",J546="Denied",J546="Canceled"))),"CHECK DATES / FRACTION / STATUS",IF(AND(OR(J546="Approved",J546="Denied"),OR(K546="",NOT(ISNUMBER(L546)))),"ADD DECISION RECORD",IF(AND(OR(J546="Approved",J546="Pending"),COUNTIFS($B$2:$B$1001,B546,$E$2:$E$1001,"&lt;="&amp;F546,$F$2:$F$1001,"&gt;="&amp;E546,$J$2:$J$1001,"&lt;&gt;Denied",$J$2:$J$1001,"&lt;&gt;Canceled")&gt;1),"OVERLAPPING ACTIVE REQUESTS",IF(NETWORKDAYS(E546,F546,'Holidays'!$A$2:$A$51)=0,"NO WORKDAYS","OK"))))))))</f>
        <v/>
      </c>
    </row>
    <row r="547">
      <c r="A547" s="11" t="n"/>
      <c r="B547" s="11" t="n"/>
      <c r="C547" s="8">
        <f>IF($P547="","",IF($P547&lt;&gt;"OK",NA(),VLOOKUP(B547,'Employees'!$A$2:$I$101,2,FALSE)))</f>
        <v/>
      </c>
      <c r="D547" s="2" t="n"/>
      <c r="E547" s="4" t="n"/>
      <c r="F547" s="4" t="n"/>
      <c r="G547" s="12" t="n"/>
      <c r="H547" s="13">
        <f>IF($P547="","",IF($P547&lt;&gt;"OK",NA(),NETWORKDAYS(E547,F547,'Holidays'!$A$2:$A$51)*G547))</f>
        <v/>
      </c>
      <c r="I547" s="13">
        <f>IF($P547="","",IF($P547&lt;&gt;"OK",NA(),H547*'Settings'!$B$4*VLOOKUP(B547,'Employees'!$A$2:$I$101,5,FALSE)))</f>
        <v/>
      </c>
      <c r="J547" s="2" t="n"/>
      <c r="K547" s="2" t="n"/>
      <c r="L547" s="4" t="n"/>
      <c r="M547" s="2" t="n"/>
      <c r="N547" s="13">
        <f>IF($P547="","",IF($P547&lt;&gt;"OK",NA(),IF(J547="Approved",IF(E547&gt;'Settings'!$B$3,0,NETWORKDAYS(E547,MIN(F547,'Settings'!$B$3),'Holidays'!$A$2:$A$51)*G547*'Settings'!$B$4*VLOOKUP(B547,'Employees'!$A$2:$I$101,5,FALSE)),0)))</f>
        <v/>
      </c>
      <c r="O547" s="13">
        <f>IF($P547="","",IF($P547&lt;&gt;"OK",NA(),IF(J547="Approved",I547-N547,0)))</f>
        <v/>
      </c>
      <c r="P547" s="8">
        <f>IF(COUNTA(A547:B547,D547:G547,J547:M547)=0,"",IF('Settings'!$B$7&lt;&gt;"OK","CHECK SETTINGS",IF(OR(A547="",COUNTIFS($A$2:$A$1001,A547)&lt;&gt;1,COUNTIFS('Employees'!$A$2:$A$101,B547,'Employees'!$I$2:$I$101,"OK")&lt;&gt;1,COUNTIFS('Settings'!$H$11:$H$13,D547)&lt;&gt;1),"CHECK ID / TYPE",IF(OR(NOT(ISNUMBER(E547)),NOT(ISNUMBER(F547)),NOT(ISNUMBER(G547))),"CHECK DATES / FRACTION",IF(OR(E547&lt;MAX('Settings'!$B$2,VLOOKUP(B547,'Employees'!$A$2:$H$101,3,FALSE)),F547&gt;'Settings'!$B$5,F547&lt;E547,NOT(OR(G547=1,AND(G547=0.5,E547=F547))),NOT(OR(J547="Pending",J547="Approved",J547="Denied",J547="Canceled"))),"CHECK DATES / FRACTION / STATUS",IF(AND(OR(J547="Approved",J547="Denied"),OR(K547="",NOT(ISNUMBER(L547)))),"ADD DECISION RECORD",IF(AND(OR(J547="Approved",J547="Pending"),COUNTIFS($B$2:$B$1001,B547,$E$2:$E$1001,"&lt;="&amp;F547,$F$2:$F$1001,"&gt;="&amp;E547,$J$2:$J$1001,"&lt;&gt;Denied",$J$2:$J$1001,"&lt;&gt;Canceled")&gt;1),"OVERLAPPING ACTIVE REQUESTS",IF(NETWORKDAYS(E547,F547,'Holidays'!$A$2:$A$51)=0,"NO WORKDAYS","OK"))))))))</f>
        <v/>
      </c>
    </row>
    <row r="548">
      <c r="A548" s="11" t="n"/>
      <c r="B548" s="11" t="n"/>
      <c r="C548" s="8">
        <f>IF($P548="","",IF($P548&lt;&gt;"OK",NA(),VLOOKUP(B548,'Employees'!$A$2:$I$101,2,FALSE)))</f>
        <v/>
      </c>
      <c r="D548" s="2" t="n"/>
      <c r="E548" s="4" t="n"/>
      <c r="F548" s="4" t="n"/>
      <c r="G548" s="12" t="n"/>
      <c r="H548" s="13">
        <f>IF($P548="","",IF($P548&lt;&gt;"OK",NA(),NETWORKDAYS(E548,F548,'Holidays'!$A$2:$A$51)*G548))</f>
        <v/>
      </c>
      <c r="I548" s="13">
        <f>IF($P548="","",IF($P548&lt;&gt;"OK",NA(),H548*'Settings'!$B$4*VLOOKUP(B548,'Employees'!$A$2:$I$101,5,FALSE)))</f>
        <v/>
      </c>
      <c r="J548" s="2" t="n"/>
      <c r="K548" s="2" t="n"/>
      <c r="L548" s="4" t="n"/>
      <c r="M548" s="2" t="n"/>
      <c r="N548" s="13">
        <f>IF($P548="","",IF($P548&lt;&gt;"OK",NA(),IF(J548="Approved",IF(E548&gt;'Settings'!$B$3,0,NETWORKDAYS(E548,MIN(F548,'Settings'!$B$3),'Holidays'!$A$2:$A$51)*G548*'Settings'!$B$4*VLOOKUP(B548,'Employees'!$A$2:$I$101,5,FALSE)),0)))</f>
        <v/>
      </c>
      <c r="O548" s="13">
        <f>IF($P548="","",IF($P548&lt;&gt;"OK",NA(),IF(J548="Approved",I548-N548,0)))</f>
        <v/>
      </c>
      <c r="P548" s="8">
        <f>IF(COUNTA(A548:B548,D548:G548,J548:M548)=0,"",IF('Settings'!$B$7&lt;&gt;"OK","CHECK SETTINGS",IF(OR(A548="",COUNTIFS($A$2:$A$1001,A548)&lt;&gt;1,COUNTIFS('Employees'!$A$2:$A$101,B548,'Employees'!$I$2:$I$101,"OK")&lt;&gt;1,COUNTIFS('Settings'!$H$11:$H$13,D548)&lt;&gt;1),"CHECK ID / TYPE",IF(OR(NOT(ISNUMBER(E548)),NOT(ISNUMBER(F548)),NOT(ISNUMBER(G548))),"CHECK DATES / FRACTION",IF(OR(E548&lt;MAX('Settings'!$B$2,VLOOKUP(B548,'Employees'!$A$2:$H$101,3,FALSE)),F548&gt;'Settings'!$B$5,F548&lt;E548,NOT(OR(G548=1,AND(G548=0.5,E548=F548))),NOT(OR(J548="Pending",J548="Approved",J548="Denied",J548="Canceled"))),"CHECK DATES / FRACTION / STATUS",IF(AND(OR(J548="Approved",J548="Denied"),OR(K548="",NOT(ISNUMBER(L548)))),"ADD DECISION RECORD",IF(AND(OR(J548="Approved",J548="Pending"),COUNTIFS($B$2:$B$1001,B548,$E$2:$E$1001,"&lt;="&amp;F548,$F$2:$F$1001,"&gt;="&amp;E548,$J$2:$J$1001,"&lt;&gt;Denied",$J$2:$J$1001,"&lt;&gt;Canceled")&gt;1),"OVERLAPPING ACTIVE REQUESTS",IF(NETWORKDAYS(E548,F548,'Holidays'!$A$2:$A$51)=0,"NO WORKDAYS","OK"))))))))</f>
        <v/>
      </c>
    </row>
    <row r="549">
      <c r="A549" s="11" t="n"/>
      <c r="B549" s="11" t="n"/>
      <c r="C549" s="8">
        <f>IF($P549="","",IF($P549&lt;&gt;"OK",NA(),VLOOKUP(B549,'Employees'!$A$2:$I$101,2,FALSE)))</f>
        <v/>
      </c>
      <c r="D549" s="2" t="n"/>
      <c r="E549" s="4" t="n"/>
      <c r="F549" s="4" t="n"/>
      <c r="G549" s="12" t="n"/>
      <c r="H549" s="13">
        <f>IF($P549="","",IF($P549&lt;&gt;"OK",NA(),NETWORKDAYS(E549,F549,'Holidays'!$A$2:$A$51)*G549))</f>
        <v/>
      </c>
      <c r="I549" s="13">
        <f>IF($P549="","",IF($P549&lt;&gt;"OK",NA(),H549*'Settings'!$B$4*VLOOKUP(B549,'Employees'!$A$2:$I$101,5,FALSE)))</f>
        <v/>
      </c>
      <c r="J549" s="2" t="n"/>
      <c r="K549" s="2" t="n"/>
      <c r="L549" s="4" t="n"/>
      <c r="M549" s="2" t="n"/>
      <c r="N549" s="13">
        <f>IF($P549="","",IF($P549&lt;&gt;"OK",NA(),IF(J549="Approved",IF(E549&gt;'Settings'!$B$3,0,NETWORKDAYS(E549,MIN(F549,'Settings'!$B$3),'Holidays'!$A$2:$A$51)*G549*'Settings'!$B$4*VLOOKUP(B549,'Employees'!$A$2:$I$101,5,FALSE)),0)))</f>
        <v/>
      </c>
      <c r="O549" s="13">
        <f>IF($P549="","",IF($P549&lt;&gt;"OK",NA(),IF(J549="Approved",I549-N549,0)))</f>
        <v/>
      </c>
      <c r="P549" s="8">
        <f>IF(COUNTA(A549:B549,D549:G549,J549:M549)=0,"",IF('Settings'!$B$7&lt;&gt;"OK","CHECK SETTINGS",IF(OR(A549="",COUNTIFS($A$2:$A$1001,A549)&lt;&gt;1,COUNTIFS('Employees'!$A$2:$A$101,B549,'Employees'!$I$2:$I$101,"OK")&lt;&gt;1,COUNTIFS('Settings'!$H$11:$H$13,D549)&lt;&gt;1),"CHECK ID / TYPE",IF(OR(NOT(ISNUMBER(E549)),NOT(ISNUMBER(F549)),NOT(ISNUMBER(G549))),"CHECK DATES / FRACTION",IF(OR(E549&lt;MAX('Settings'!$B$2,VLOOKUP(B549,'Employees'!$A$2:$H$101,3,FALSE)),F549&gt;'Settings'!$B$5,F549&lt;E549,NOT(OR(G549=1,AND(G549=0.5,E549=F549))),NOT(OR(J549="Pending",J549="Approved",J549="Denied",J549="Canceled"))),"CHECK DATES / FRACTION / STATUS",IF(AND(OR(J549="Approved",J549="Denied"),OR(K549="",NOT(ISNUMBER(L549)))),"ADD DECISION RECORD",IF(AND(OR(J549="Approved",J549="Pending"),COUNTIFS($B$2:$B$1001,B549,$E$2:$E$1001,"&lt;="&amp;F549,$F$2:$F$1001,"&gt;="&amp;E549,$J$2:$J$1001,"&lt;&gt;Denied",$J$2:$J$1001,"&lt;&gt;Canceled")&gt;1),"OVERLAPPING ACTIVE REQUESTS",IF(NETWORKDAYS(E549,F549,'Holidays'!$A$2:$A$51)=0,"NO WORKDAYS","OK"))))))))</f>
        <v/>
      </c>
    </row>
    <row r="550">
      <c r="A550" s="11" t="n"/>
      <c r="B550" s="11" t="n"/>
      <c r="C550" s="8">
        <f>IF($P550="","",IF($P550&lt;&gt;"OK",NA(),VLOOKUP(B550,'Employees'!$A$2:$I$101,2,FALSE)))</f>
        <v/>
      </c>
      <c r="D550" s="2" t="n"/>
      <c r="E550" s="4" t="n"/>
      <c r="F550" s="4" t="n"/>
      <c r="G550" s="12" t="n"/>
      <c r="H550" s="13">
        <f>IF($P550="","",IF($P550&lt;&gt;"OK",NA(),NETWORKDAYS(E550,F550,'Holidays'!$A$2:$A$51)*G550))</f>
        <v/>
      </c>
      <c r="I550" s="13">
        <f>IF($P550="","",IF($P550&lt;&gt;"OK",NA(),H550*'Settings'!$B$4*VLOOKUP(B550,'Employees'!$A$2:$I$101,5,FALSE)))</f>
        <v/>
      </c>
      <c r="J550" s="2" t="n"/>
      <c r="K550" s="2" t="n"/>
      <c r="L550" s="4" t="n"/>
      <c r="M550" s="2" t="n"/>
      <c r="N550" s="13">
        <f>IF($P550="","",IF($P550&lt;&gt;"OK",NA(),IF(J550="Approved",IF(E550&gt;'Settings'!$B$3,0,NETWORKDAYS(E550,MIN(F550,'Settings'!$B$3),'Holidays'!$A$2:$A$51)*G550*'Settings'!$B$4*VLOOKUP(B550,'Employees'!$A$2:$I$101,5,FALSE)),0)))</f>
        <v/>
      </c>
      <c r="O550" s="13">
        <f>IF($P550="","",IF($P550&lt;&gt;"OK",NA(),IF(J550="Approved",I550-N550,0)))</f>
        <v/>
      </c>
      <c r="P550" s="8">
        <f>IF(COUNTA(A550:B550,D550:G550,J550:M550)=0,"",IF('Settings'!$B$7&lt;&gt;"OK","CHECK SETTINGS",IF(OR(A550="",COUNTIFS($A$2:$A$1001,A550)&lt;&gt;1,COUNTIFS('Employees'!$A$2:$A$101,B550,'Employees'!$I$2:$I$101,"OK")&lt;&gt;1,COUNTIFS('Settings'!$H$11:$H$13,D550)&lt;&gt;1),"CHECK ID / TYPE",IF(OR(NOT(ISNUMBER(E550)),NOT(ISNUMBER(F550)),NOT(ISNUMBER(G550))),"CHECK DATES / FRACTION",IF(OR(E550&lt;MAX('Settings'!$B$2,VLOOKUP(B550,'Employees'!$A$2:$H$101,3,FALSE)),F550&gt;'Settings'!$B$5,F550&lt;E550,NOT(OR(G550=1,AND(G550=0.5,E550=F550))),NOT(OR(J550="Pending",J550="Approved",J550="Denied",J550="Canceled"))),"CHECK DATES / FRACTION / STATUS",IF(AND(OR(J550="Approved",J550="Denied"),OR(K550="",NOT(ISNUMBER(L550)))),"ADD DECISION RECORD",IF(AND(OR(J550="Approved",J550="Pending"),COUNTIFS($B$2:$B$1001,B550,$E$2:$E$1001,"&lt;="&amp;F550,$F$2:$F$1001,"&gt;="&amp;E550,$J$2:$J$1001,"&lt;&gt;Denied",$J$2:$J$1001,"&lt;&gt;Canceled")&gt;1),"OVERLAPPING ACTIVE REQUESTS",IF(NETWORKDAYS(E550,F550,'Holidays'!$A$2:$A$51)=0,"NO WORKDAYS","OK"))))))))</f>
        <v/>
      </c>
    </row>
    <row r="551">
      <c r="A551" s="11" t="n"/>
      <c r="B551" s="11" t="n"/>
      <c r="C551" s="8">
        <f>IF($P551="","",IF($P551&lt;&gt;"OK",NA(),VLOOKUP(B551,'Employees'!$A$2:$I$101,2,FALSE)))</f>
        <v/>
      </c>
      <c r="D551" s="2" t="n"/>
      <c r="E551" s="4" t="n"/>
      <c r="F551" s="4" t="n"/>
      <c r="G551" s="12" t="n"/>
      <c r="H551" s="13">
        <f>IF($P551="","",IF($P551&lt;&gt;"OK",NA(),NETWORKDAYS(E551,F551,'Holidays'!$A$2:$A$51)*G551))</f>
        <v/>
      </c>
      <c r="I551" s="13">
        <f>IF($P551="","",IF($P551&lt;&gt;"OK",NA(),H551*'Settings'!$B$4*VLOOKUP(B551,'Employees'!$A$2:$I$101,5,FALSE)))</f>
        <v/>
      </c>
      <c r="J551" s="2" t="n"/>
      <c r="K551" s="2" t="n"/>
      <c r="L551" s="4" t="n"/>
      <c r="M551" s="2" t="n"/>
      <c r="N551" s="13">
        <f>IF($P551="","",IF($P551&lt;&gt;"OK",NA(),IF(J551="Approved",IF(E551&gt;'Settings'!$B$3,0,NETWORKDAYS(E551,MIN(F551,'Settings'!$B$3),'Holidays'!$A$2:$A$51)*G551*'Settings'!$B$4*VLOOKUP(B551,'Employees'!$A$2:$I$101,5,FALSE)),0)))</f>
        <v/>
      </c>
      <c r="O551" s="13">
        <f>IF($P551="","",IF($P551&lt;&gt;"OK",NA(),IF(J551="Approved",I551-N551,0)))</f>
        <v/>
      </c>
      <c r="P551" s="8">
        <f>IF(COUNTA(A551:B551,D551:G551,J551:M551)=0,"",IF('Settings'!$B$7&lt;&gt;"OK","CHECK SETTINGS",IF(OR(A551="",COUNTIFS($A$2:$A$1001,A551)&lt;&gt;1,COUNTIFS('Employees'!$A$2:$A$101,B551,'Employees'!$I$2:$I$101,"OK")&lt;&gt;1,COUNTIFS('Settings'!$H$11:$H$13,D551)&lt;&gt;1),"CHECK ID / TYPE",IF(OR(NOT(ISNUMBER(E551)),NOT(ISNUMBER(F551)),NOT(ISNUMBER(G551))),"CHECK DATES / FRACTION",IF(OR(E551&lt;MAX('Settings'!$B$2,VLOOKUP(B551,'Employees'!$A$2:$H$101,3,FALSE)),F551&gt;'Settings'!$B$5,F551&lt;E551,NOT(OR(G551=1,AND(G551=0.5,E551=F551))),NOT(OR(J551="Pending",J551="Approved",J551="Denied",J551="Canceled"))),"CHECK DATES / FRACTION / STATUS",IF(AND(OR(J551="Approved",J551="Denied"),OR(K551="",NOT(ISNUMBER(L551)))),"ADD DECISION RECORD",IF(AND(OR(J551="Approved",J551="Pending"),COUNTIFS($B$2:$B$1001,B551,$E$2:$E$1001,"&lt;="&amp;F551,$F$2:$F$1001,"&gt;="&amp;E551,$J$2:$J$1001,"&lt;&gt;Denied",$J$2:$J$1001,"&lt;&gt;Canceled")&gt;1),"OVERLAPPING ACTIVE REQUESTS",IF(NETWORKDAYS(E551,F551,'Holidays'!$A$2:$A$51)=0,"NO WORKDAYS","OK"))))))))</f>
        <v/>
      </c>
    </row>
    <row r="552">
      <c r="A552" s="11" t="n"/>
      <c r="B552" s="11" t="n"/>
      <c r="C552" s="8">
        <f>IF($P552="","",IF($P552&lt;&gt;"OK",NA(),VLOOKUP(B552,'Employees'!$A$2:$I$101,2,FALSE)))</f>
        <v/>
      </c>
      <c r="D552" s="2" t="n"/>
      <c r="E552" s="4" t="n"/>
      <c r="F552" s="4" t="n"/>
      <c r="G552" s="12" t="n"/>
      <c r="H552" s="13">
        <f>IF($P552="","",IF($P552&lt;&gt;"OK",NA(),NETWORKDAYS(E552,F552,'Holidays'!$A$2:$A$51)*G552))</f>
        <v/>
      </c>
      <c r="I552" s="13">
        <f>IF($P552="","",IF($P552&lt;&gt;"OK",NA(),H552*'Settings'!$B$4*VLOOKUP(B552,'Employees'!$A$2:$I$101,5,FALSE)))</f>
        <v/>
      </c>
      <c r="J552" s="2" t="n"/>
      <c r="K552" s="2" t="n"/>
      <c r="L552" s="4" t="n"/>
      <c r="M552" s="2" t="n"/>
      <c r="N552" s="13">
        <f>IF($P552="","",IF($P552&lt;&gt;"OK",NA(),IF(J552="Approved",IF(E552&gt;'Settings'!$B$3,0,NETWORKDAYS(E552,MIN(F552,'Settings'!$B$3),'Holidays'!$A$2:$A$51)*G552*'Settings'!$B$4*VLOOKUP(B552,'Employees'!$A$2:$I$101,5,FALSE)),0)))</f>
        <v/>
      </c>
      <c r="O552" s="13">
        <f>IF($P552="","",IF($P552&lt;&gt;"OK",NA(),IF(J552="Approved",I552-N552,0)))</f>
        <v/>
      </c>
      <c r="P552" s="8">
        <f>IF(COUNTA(A552:B552,D552:G552,J552:M552)=0,"",IF('Settings'!$B$7&lt;&gt;"OK","CHECK SETTINGS",IF(OR(A552="",COUNTIFS($A$2:$A$1001,A552)&lt;&gt;1,COUNTIFS('Employees'!$A$2:$A$101,B552,'Employees'!$I$2:$I$101,"OK")&lt;&gt;1,COUNTIFS('Settings'!$H$11:$H$13,D552)&lt;&gt;1),"CHECK ID / TYPE",IF(OR(NOT(ISNUMBER(E552)),NOT(ISNUMBER(F552)),NOT(ISNUMBER(G552))),"CHECK DATES / FRACTION",IF(OR(E552&lt;MAX('Settings'!$B$2,VLOOKUP(B552,'Employees'!$A$2:$H$101,3,FALSE)),F552&gt;'Settings'!$B$5,F552&lt;E552,NOT(OR(G552=1,AND(G552=0.5,E552=F552))),NOT(OR(J552="Pending",J552="Approved",J552="Denied",J552="Canceled"))),"CHECK DATES / FRACTION / STATUS",IF(AND(OR(J552="Approved",J552="Denied"),OR(K552="",NOT(ISNUMBER(L552)))),"ADD DECISION RECORD",IF(AND(OR(J552="Approved",J552="Pending"),COUNTIFS($B$2:$B$1001,B552,$E$2:$E$1001,"&lt;="&amp;F552,$F$2:$F$1001,"&gt;="&amp;E552,$J$2:$J$1001,"&lt;&gt;Denied",$J$2:$J$1001,"&lt;&gt;Canceled")&gt;1),"OVERLAPPING ACTIVE REQUESTS",IF(NETWORKDAYS(E552,F552,'Holidays'!$A$2:$A$51)=0,"NO WORKDAYS","OK"))))))))</f>
        <v/>
      </c>
    </row>
    <row r="553">
      <c r="A553" s="11" t="n"/>
      <c r="B553" s="11" t="n"/>
      <c r="C553" s="8">
        <f>IF($P553="","",IF($P553&lt;&gt;"OK",NA(),VLOOKUP(B553,'Employees'!$A$2:$I$101,2,FALSE)))</f>
        <v/>
      </c>
      <c r="D553" s="2" t="n"/>
      <c r="E553" s="4" t="n"/>
      <c r="F553" s="4" t="n"/>
      <c r="G553" s="12" t="n"/>
      <c r="H553" s="13">
        <f>IF($P553="","",IF($P553&lt;&gt;"OK",NA(),NETWORKDAYS(E553,F553,'Holidays'!$A$2:$A$51)*G553))</f>
        <v/>
      </c>
      <c r="I553" s="13">
        <f>IF($P553="","",IF($P553&lt;&gt;"OK",NA(),H553*'Settings'!$B$4*VLOOKUP(B553,'Employees'!$A$2:$I$101,5,FALSE)))</f>
        <v/>
      </c>
      <c r="J553" s="2" t="n"/>
      <c r="K553" s="2" t="n"/>
      <c r="L553" s="4" t="n"/>
      <c r="M553" s="2" t="n"/>
      <c r="N553" s="13">
        <f>IF($P553="","",IF($P553&lt;&gt;"OK",NA(),IF(J553="Approved",IF(E553&gt;'Settings'!$B$3,0,NETWORKDAYS(E553,MIN(F553,'Settings'!$B$3),'Holidays'!$A$2:$A$51)*G553*'Settings'!$B$4*VLOOKUP(B553,'Employees'!$A$2:$I$101,5,FALSE)),0)))</f>
        <v/>
      </c>
      <c r="O553" s="13">
        <f>IF($P553="","",IF($P553&lt;&gt;"OK",NA(),IF(J553="Approved",I553-N553,0)))</f>
        <v/>
      </c>
      <c r="P553" s="8">
        <f>IF(COUNTA(A553:B553,D553:G553,J553:M553)=0,"",IF('Settings'!$B$7&lt;&gt;"OK","CHECK SETTINGS",IF(OR(A553="",COUNTIFS($A$2:$A$1001,A553)&lt;&gt;1,COUNTIFS('Employees'!$A$2:$A$101,B553,'Employees'!$I$2:$I$101,"OK")&lt;&gt;1,COUNTIFS('Settings'!$H$11:$H$13,D553)&lt;&gt;1),"CHECK ID / TYPE",IF(OR(NOT(ISNUMBER(E553)),NOT(ISNUMBER(F553)),NOT(ISNUMBER(G553))),"CHECK DATES / FRACTION",IF(OR(E553&lt;MAX('Settings'!$B$2,VLOOKUP(B553,'Employees'!$A$2:$H$101,3,FALSE)),F553&gt;'Settings'!$B$5,F553&lt;E553,NOT(OR(G553=1,AND(G553=0.5,E553=F553))),NOT(OR(J553="Pending",J553="Approved",J553="Denied",J553="Canceled"))),"CHECK DATES / FRACTION / STATUS",IF(AND(OR(J553="Approved",J553="Denied"),OR(K553="",NOT(ISNUMBER(L553)))),"ADD DECISION RECORD",IF(AND(OR(J553="Approved",J553="Pending"),COUNTIFS($B$2:$B$1001,B553,$E$2:$E$1001,"&lt;="&amp;F553,$F$2:$F$1001,"&gt;="&amp;E553,$J$2:$J$1001,"&lt;&gt;Denied",$J$2:$J$1001,"&lt;&gt;Canceled")&gt;1),"OVERLAPPING ACTIVE REQUESTS",IF(NETWORKDAYS(E553,F553,'Holidays'!$A$2:$A$51)=0,"NO WORKDAYS","OK"))))))))</f>
        <v/>
      </c>
    </row>
    <row r="554">
      <c r="A554" s="11" t="n"/>
      <c r="B554" s="11" t="n"/>
      <c r="C554" s="8">
        <f>IF($P554="","",IF($P554&lt;&gt;"OK",NA(),VLOOKUP(B554,'Employees'!$A$2:$I$101,2,FALSE)))</f>
        <v/>
      </c>
      <c r="D554" s="2" t="n"/>
      <c r="E554" s="4" t="n"/>
      <c r="F554" s="4" t="n"/>
      <c r="G554" s="12" t="n"/>
      <c r="H554" s="13">
        <f>IF($P554="","",IF($P554&lt;&gt;"OK",NA(),NETWORKDAYS(E554,F554,'Holidays'!$A$2:$A$51)*G554))</f>
        <v/>
      </c>
      <c r="I554" s="13">
        <f>IF($P554="","",IF($P554&lt;&gt;"OK",NA(),H554*'Settings'!$B$4*VLOOKUP(B554,'Employees'!$A$2:$I$101,5,FALSE)))</f>
        <v/>
      </c>
      <c r="J554" s="2" t="n"/>
      <c r="K554" s="2" t="n"/>
      <c r="L554" s="4" t="n"/>
      <c r="M554" s="2" t="n"/>
      <c r="N554" s="13">
        <f>IF($P554="","",IF($P554&lt;&gt;"OK",NA(),IF(J554="Approved",IF(E554&gt;'Settings'!$B$3,0,NETWORKDAYS(E554,MIN(F554,'Settings'!$B$3),'Holidays'!$A$2:$A$51)*G554*'Settings'!$B$4*VLOOKUP(B554,'Employees'!$A$2:$I$101,5,FALSE)),0)))</f>
        <v/>
      </c>
      <c r="O554" s="13">
        <f>IF($P554="","",IF($P554&lt;&gt;"OK",NA(),IF(J554="Approved",I554-N554,0)))</f>
        <v/>
      </c>
      <c r="P554" s="8">
        <f>IF(COUNTA(A554:B554,D554:G554,J554:M554)=0,"",IF('Settings'!$B$7&lt;&gt;"OK","CHECK SETTINGS",IF(OR(A554="",COUNTIFS($A$2:$A$1001,A554)&lt;&gt;1,COUNTIFS('Employees'!$A$2:$A$101,B554,'Employees'!$I$2:$I$101,"OK")&lt;&gt;1,COUNTIFS('Settings'!$H$11:$H$13,D554)&lt;&gt;1),"CHECK ID / TYPE",IF(OR(NOT(ISNUMBER(E554)),NOT(ISNUMBER(F554)),NOT(ISNUMBER(G554))),"CHECK DATES / FRACTION",IF(OR(E554&lt;MAX('Settings'!$B$2,VLOOKUP(B554,'Employees'!$A$2:$H$101,3,FALSE)),F554&gt;'Settings'!$B$5,F554&lt;E554,NOT(OR(G554=1,AND(G554=0.5,E554=F554))),NOT(OR(J554="Pending",J554="Approved",J554="Denied",J554="Canceled"))),"CHECK DATES / FRACTION / STATUS",IF(AND(OR(J554="Approved",J554="Denied"),OR(K554="",NOT(ISNUMBER(L554)))),"ADD DECISION RECORD",IF(AND(OR(J554="Approved",J554="Pending"),COUNTIFS($B$2:$B$1001,B554,$E$2:$E$1001,"&lt;="&amp;F554,$F$2:$F$1001,"&gt;="&amp;E554,$J$2:$J$1001,"&lt;&gt;Denied",$J$2:$J$1001,"&lt;&gt;Canceled")&gt;1),"OVERLAPPING ACTIVE REQUESTS",IF(NETWORKDAYS(E554,F554,'Holidays'!$A$2:$A$51)=0,"NO WORKDAYS","OK"))))))))</f>
        <v/>
      </c>
    </row>
    <row r="555">
      <c r="A555" s="11" t="n"/>
      <c r="B555" s="11" t="n"/>
      <c r="C555" s="8">
        <f>IF($P555="","",IF($P555&lt;&gt;"OK",NA(),VLOOKUP(B555,'Employees'!$A$2:$I$101,2,FALSE)))</f>
        <v/>
      </c>
      <c r="D555" s="2" t="n"/>
      <c r="E555" s="4" t="n"/>
      <c r="F555" s="4" t="n"/>
      <c r="G555" s="12" t="n"/>
      <c r="H555" s="13">
        <f>IF($P555="","",IF($P555&lt;&gt;"OK",NA(),NETWORKDAYS(E555,F555,'Holidays'!$A$2:$A$51)*G555))</f>
        <v/>
      </c>
      <c r="I555" s="13">
        <f>IF($P555="","",IF($P555&lt;&gt;"OK",NA(),H555*'Settings'!$B$4*VLOOKUP(B555,'Employees'!$A$2:$I$101,5,FALSE)))</f>
        <v/>
      </c>
      <c r="J555" s="2" t="n"/>
      <c r="K555" s="2" t="n"/>
      <c r="L555" s="4" t="n"/>
      <c r="M555" s="2" t="n"/>
      <c r="N555" s="13">
        <f>IF($P555="","",IF($P555&lt;&gt;"OK",NA(),IF(J555="Approved",IF(E555&gt;'Settings'!$B$3,0,NETWORKDAYS(E555,MIN(F555,'Settings'!$B$3),'Holidays'!$A$2:$A$51)*G555*'Settings'!$B$4*VLOOKUP(B555,'Employees'!$A$2:$I$101,5,FALSE)),0)))</f>
        <v/>
      </c>
      <c r="O555" s="13">
        <f>IF($P555="","",IF($P555&lt;&gt;"OK",NA(),IF(J555="Approved",I555-N555,0)))</f>
        <v/>
      </c>
      <c r="P555" s="8">
        <f>IF(COUNTA(A555:B555,D555:G555,J555:M555)=0,"",IF('Settings'!$B$7&lt;&gt;"OK","CHECK SETTINGS",IF(OR(A555="",COUNTIFS($A$2:$A$1001,A555)&lt;&gt;1,COUNTIFS('Employees'!$A$2:$A$101,B555,'Employees'!$I$2:$I$101,"OK")&lt;&gt;1,COUNTIFS('Settings'!$H$11:$H$13,D555)&lt;&gt;1),"CHECK ID / TYPE",IF(OR(NOT(ISNUMBER(E555)),NOT(ISNUMBER(F555)),NOT(ISNUMBER(G555))),"CHECK DATES / FRACTION",IF(OR(E555&lt;MAX('Settings'!$B$2,VLOOKUP(B555,'Employees'!$A$2:$H$101,3,FALSE)),F555&gt;'Settings'!$B$5,F555&lt;E555,NOT(OR(G555=1,AND(G555=0.5,E555=F555))),NOT(OR(J555="Pending",J555="Approved",J555="Denied",J555="Canceled"))),"CHECK DATES / FRACTION / STATUS",IF(AND(OR(J555="Approved",J555="Denied"),OR(K555="",NOT(ISNUMBER(L555)))),"ADD DECISION RECORD",IF(AND(OR(J555="Approved",J555="Pending"),COUNTIFS($B$2:$B$1001,B555,$E$2:$E$1001,"&lt;="&amp;F555,$F$2:$F$1001,"&gt;="&amp;E555,$J$2:$J$1001,"&lt;&gt;Denied",$J$2:$J$1001,"&lt;&gt;Canceled")&gt;1),"OVERLAPPING ACTIVE REQUESTS",IF(NETWORKDAYS(E555,F555,'Holidays'!$A$2:$A$51)=0,"NO WORKDAYS","OK"))))))))</f>
        <v/>
      </c>
    </row>
    <row r="556">
      <c r="A556" s="11" t="n"/>
      <c r="B556" s="11" t="n"/>
      <c r="C556" s="8">
        <f>IF($P556="","",IF($P556&lt;&gt;"OK",NA(),VLOOKUP(B556,'Employees'!$A$2:$I$101,2,FALSE)))</f>
        <v/>
      </c>
      <c r="D556" s="2" t="n"/>
      <c r="E556" s="4" t="n"/>
      <c r="F556" s="4" t="n"/>
      <c r="G556" s="12" t="n"/>
      <c r="H556" s="13">
        <f>IF($P556="","",IF($P556&lt;&gt;"OK",NA(),NETWORKDAYS(E556,F556,'Holidays'!$A$2:$A$51)*G556))</f>
        <v/>
      </c>
      <c r="I556" s="13">
        <f>IF($P556="","",IF($P556&lt;&gt;"OK",NA(),H556*'Settings'!$B$4*VLOOKUP(B556,'Employees'!$A$2:$I$101,5,FALSE)))</f>
        <v/>
      </c>
      <c r="J556" s="2" t="n"/>
      <c r="K556" s="2" t="n"/>
      <c r="L556" s="4" t="n"/>
      <c r="M556" s="2" t="n"/>
      <c r="N556" s="13">
        <f>IF($P556="","",IF($P556&lt;&gt;"OK",NA(),IF(J556="Approved",IF(E556&gt;'Settings'!$B$3,0,NETWORKDAYS(E556,MIN(F556,'Settings'!$B$3),'Holidays'!$A$2:$A$51)*G556*'Settings'!$B$4*VLOOKUP(B556,'Employees'!$A$2:$I$101,5,FALSE)),0)))</f>
        <v/>
      </c>
      <c r="O556" s="13">
        <f>IF($P556="","",IF($P556&lt;&gt;"OK",NA(),IF(J556="Approved",I556-N556,0)))</f>
        <v/>
      </c>
      <c r="P556" s="8">
        <f>IF(COUNTA(A556:B556,D556:G556,J556:M556)=0,"",IF('Settings'!$B$7&lt;&gt;"OK","CHECK SETTINGS",IF(OR(A556="",COUNTIFS($A$2:$A$1001,A556)&lt;&gt;1,COUNTIFS('Employees'!$A$2:$A$101,B556,'Employees'!$I$2:$I$101,"OK")&lt;&gt;1,COUNTIFS('Settings'!$H$11:$H$13,D556)&lt;&gt;1),"CHECK ID / TYPE",IF(OR(NOT(ISNUMBER(E556)),NOT(ISNUMBER(F556)),NOT(ISNUMBER(G556))),"CHECK DATES / FRACTION",IF(OR(E556&lt;MAX('Settings'!$B$2,VLOOKUP(B556,'Employees'!$A$2:$H$101,3,FALSE)),F556&gt;'Settings'!$B$5,F556&lt;E556,NOT(OR(G556=1,AND(G556=0.5,E556=F556))),NOT(OR(J556="Pending",J556="Approved",J556="Denied",J556="Canceled"))),"CHECK DATES / FRACTION / STATUS",IF(AND(OR(J556="Approved",J556="Denied"),OR(K556="",NOT(ISNUMBER(L556)))),"ADD DECISION RECORD",IF(AND(OR(J556="Approved",J556="Pending"),COUNTIFS($B$2:$B$1001,B556,$E$2:$E$1001,"&lt;="&amp;F556,$F$2:$F$1001,"&gt;="&amp;E556,$J$2:$J$1001,"&lt;&gt;Denied",$J$2:$J$1001,"&lt;&gt;Canceled")&gt;1),"OVERLAPPING ACTIVE REQUESTS",IF(NETWORKDAYS(E556,F556,'Holidays'!$A$2:$A$51)=0,"NO WORKDAYS","OK"))))))))</f>
        <v/>
      </c>
    </row>
    <row r="557">
      <c r="A557" s="11" t="n"/>
      <c r="B557" s="11" t="n"/>
      <c r="C557" s="8">
        <f>IF($P557="","",IF($P557&lt;&gt;"OK",NA(),VLOOKUP(B557,'Employees'!$A$2:$I$101,2,FALSE)))</f>
        <v/>
      </c>
      <c r="D557" s="2" t="n"/>
      <c r="E557" s="4" t="n"/>
      <c r="F557" s="4" t="n"/>
      <c r="G557" s="12" t="n"/>
      <c r="H557" s="13">
        <f>IF($P557="","",IF($P557&lt;&gt;"OK",NA(),NETWORKDAYS(E557,F557,'Holidays'!$A$2:$A$51)*G557))</f>
        <v/>
      </c>
      <c r="I557" s="13">
        <f>IF($P557="","",IF($P557&lt;&gt;"OK",NA(),H557*'Settings'!$B$4*VLOOKUP(B557,'Employees'!$A$2:$I$101,5,FALSE)))</f>
        <v/>
      </c>
      <c r="J557" s="2" t="n"/>
      <c r="K557" s="2" t="n"/>
      <c r="L557" s="4" t="n"/>
      <c r="M557" s="2" t="n"/>
      <c r="N557" s="13">
        <f>IF($P557="","",IF($P557&lt;&gt;"OK",NA(),IF(J557="Approved",IF(E557&gt;'Settings'!$B$3,0,NETWORKDAYS(E557,MIN(F557,'Settings'!$B$3),'Holidays'!$A$2:$A$51)*G557*'Settings'!$B$4*VLOOKUP(B557,'Employees'!$A$2:$I$101,5,FALSE)),0)))</f>
        <v/>
      </c>
      <c r="O557" s="13">
        <f>IF($P557="","",IF($P557&lt;&gt;"OK",NA(),IF(J557="Approved",I557-N557,0)))</f>
        <v/>
      </c>
      <c r="P557" s="8">
        <f>IF(COUNTA(A557:B557,D557:G557,J557:M557)=0,"",IF('Settings'!$B$7&lt;&gt;"OK","CHECK SETTINGS",IF(OR(A557="",COUNTIFS($A$2:$A$1001,A557)&lt;&gt;1,COUNTIFS('Employees'!$A$2:$A$101,B557,'Employees'!$I$2:$I$101,"OK")&lt;&gt;1,COUNTIFS('Settings'!$H$11:$H$13,D557)&lt;&gt;1),"CHECK ID / TYPE",IF(OR(NOT(ISNUMBER(E557)),NOT(ISNUMBER(F557)),NOT(ISNUMBER(G557))),"CHECK DATES / FRACTION",IF(OR(E557&lt;MAX('Settings'!$B$2,VLOOKUP(B557,'Employees'!$A$2:$H$101,3,FALSE)),F557&gt;'Settings'!$B$5,F557&lt;E557,NOT(OR(G557=1,AND(G557=0.5,E557=F557))),NOT(OR(J557="Pending",J557="Approved",J557="Denied",J557="Canceled"))),"CHECK DATES / FRACTION / STATUS",IF(AND(OR(J557="Approved",J557="Denied"),OR(K557="",NOT(ISNUMBER(L557)))),"ADD DECISION RECORD",IF(AND(OR(J557="Approved",J557="Pending"),COUNTIFS($B$2:$B$1001,B557,$E$2:$E$1001,"&lt;="&amp;F557,$F$2:$F$1001,"&gt;="&amp;E557,$J$2:$J$1001,"&lt;&gt;Denied",$J$2:$J$1001,"&lt;&gt;Canceled")&gt;1),"OVERLAPPING ACTIVE REQUESTS",IF(NETWORKDAYS(E557,F557,'Holidays'!$A$2:$A$51)=0,"NO WORKDAYS","OK"))))))))</f>
        <v/>
      </c>
    </row>
    <row r="558">
      <c r="A558" s="11" t="n"/>
      <c r="B558" s="11" t="n"/>
      <c r="C558" s="8">
        <f>IF($P558="","",IF($P558&lt;&gt;"OK",NA(),VLOOKUP(B558,'Employees'!$A$2:$I$101,2,FALSE)))</f>
        <v/>
      </c>
      <c r="D558" s="2" t="n"/>
      <c r="E558" s="4" t="n"/>
      <c r="F558" s="4" t="n"/>
      <c r="G558" s="12" t="n"/>
      <c r="H558" s="13">
        <f>IF($P558="","",IF($P558&lt;&gt;"OK",NA(),NETWORKDAYS(E558,F558,'Holidays'!$A$2:$A$51)*G558))</f>
        <v/>
      </c>
      <c r="I558" s="13">
        <f>IF($P558="","",IF($P558&lt;&gt;"OK",NA(),H558*'Settings'!$B$4*VLOOKUP(B558,'Employees'!$A$2:$I$101,5,FALSE)))</f>
        <v/>
      </c>
      <c r="J558" s="2" t="n"/>
      <c r="K558" s="2" t="n"/>
      <c r="L558" s="4" t="n"/>
      <c r="M558" s="2" t="n"/>
      <c r="N558" s="13">
        <f>IF($P558="","",IF($P558&lt;&gt;"OK",NA(),IF(J558="Approved",IF(E558&gt;'Settings'!$B$3,0,NETWORKDAYS(E558,MIN(F558,'Settings'!$B$3),'Holidays'!$A$2:$A$51)*G558*'Settings'!$B$4*VLOOKUP(B558,'Employees'!$A$2:$I$101,5,FALSE)),0)))</f>
        <v/>
      </c>
      <c r="O558" s="13">
        <f>IF($P558="","",IF($P558&lt;&gt;"OK",NA(),IF(J558="Approved",I558-N558,0)))</f>
        <v/>
      </c>
      <c r="P558" s="8">
        <f>IF(COUNTA(A558:B558,D558:G558,J558:M558)=0,"",IF('Settings'!$B$7&lt;&gt;"OK","CHECK SETTINGS",IF(OR(A558="",COUNTIFS($A$2:$A$1001,A558)&lt;&gt;1,COUNTIFS('Employees'!$A$2:$A$101,B558,'Employees'!$I$2:$I$101,"OK")&lt;&gt;1,COUNTIFS('Settings'!$H$11:$H$13,D558)&lt;&gt;1),"CHECK ID / TYPE",IF(OR(NOT(ISNUMBER(E558)),NOT(ISNUMBER(F558)),NOT(ISNUMBER(G558))),"CHECK DATES / FRACTION",IF(OR(E558&lt;MAX('Settings'!$B$2,VLOOKUP(B558,'Employees'!$A$2:$H$101,3,FALSE)),F558&gt;'Settings'!$B$5,F558&lt;E558,NOT(OR(G558=1,AND(G558=0.5,E558=F558))),NOT(OR(J558="Pending",J558="Approved",J558="Denied",J558="Canceled"))),"CHECK DATES / FRACTION / STATUS",IF(AND(OR(J558="Approved",J558="Denied"),OR(K558="",NOT(ISNUMBER(L558)))),"ADD DECISION RECORD",IF(AND(OR(J558="Approved",J558="Pending"),COUNTIFS($B$2:$B$1001,B558,$E$2:$E$1001,"&lt;="&amp;F558,$F$2:$F$1001,"&gt;="&amp;E558,$J$2:$J$1001,"&lt;&gt;Denied",$J$2:$J$1001,"&lt;&gt;Canceled")&gt;1),"OVERLAPPING ACTIVE REQUESTS",IF(NETWORKDAYS(E558,F558,'Holidays'!$A$2:$A$51)=0,"NO WORKDAYS","OK"))))))))</f>
        <v/>
      </c>
    </row>
    <row r="559">
      <c r="A559" s="11" t="n"/>
      <c r="B559" s="11" t="n"/>
      <c r="C559" s="8">
        <f>IF($P559="","",IF($P559&lt;&gt;"OK",NA(),VLOOKUP(B559,'Employees'!$A$2:$I$101,2,FALSE)))</f>
        <v/>
      </c>
      <c r="D559" s="2" t="n"/>
      <c r="E559" s="4" t="n"/>
      <c r="F559" s="4" t="n"/>
      <c r="G559" s="12" t="n"/>
      <c r="H559" s="13">
        <f>IF($P559="","",IF($P559&lt;&gt;"OK",NA(),NETWORKDAYS(E559,F559,'Holidays'!$A$2:$A$51)*G559))</f>
        <v/>
      </c>
      <c r="I559" s="13">
        <f>IF($P559="","",IF($P559&lt;&gt;"OK",NA(),H559*'Settings'!$B$4*VLOOKUP(B559,'Employees'!$A$2:$I$101,5,FALSE)))</f>
        <v/>
      </c>
      <c r="J559" s="2" t="n"/>
      <c r="K559" s="2" t="n"/>
      <c r="L559" s="4" t="n"/>
      <c r="M559" s="2" t="n"/>
      <c r="N559" s="13">
        <f>IF($P559="","",IF($P559&lt;&gt;"OK",NA(),IF(J559="Approved",IF(E559&gt;'Settings'!$B$3,0,NETWORKDAYS(E559,MIN(F559,'Settings'!$B$3),'Holidays'!$A$2:$A$51)*G559*'Settings'!$B$4*VLOOKUP(B559,'Employees'!$A$2:$I$101,5,FALSE)),0)))</f>
        <v/>
      </c>
      <c r="O559" s="13">
        <f>IF($P559="","",IF($P559&lt;&gt;"OK",NA(),IF(J559="Approved",I559-N559,0)))</f>
        <v/>
      </c>
      <c r="P559" s="8">
        <f>IF(COUNTA(A559:B559,D559:G559,J559:M559)=0,"",IF('Settings'!$B$7&lt;&gt;"OK","CHECK SETTINGS",IF(OR(A559="",COUNTIFS($A$2:$A$1001,A559)&lt;&gt;1,COUNTIFS('Employees'!$A$2:$A$101,B559,'Employees'!$I$2:$I$101,"OK")&lt;&gt;1,COUNTIFS('Settings'!$H$11:$H$13,D559)&lt;&gt;1),"CHECK ID / TYPE",IF(OR(NOT(ISNUMBER(E559)),NOT(ISNUMBER(F559)),NOT(ISNUMBER(G559))),"CHECK DATES / FRACTION",IF(OR(E559&lt;MAX('Settings'!$B$2,VLOOKUP(B559,'Employees'!$A$2:$H$101,3,FALSE)),F559&gt;'Settings'!$B$5,F559&lt;E559,NOT(OR(G559=1,AND(G559=0.5,E559=F559))),NOT(OR(J559="Pending",J559="Approved",J559="Denied",J559="Canceled"))),"CHECK DATES / FRACTION / STATUS",IF(AND(OR(J559="Approved",J559="Denied"),OR(K559="",NOT(ISNUMBER(L559)))),"ADD DECISION RECORD",IF(AND(OR(J559="Approved",J559="Pending"),COUNTIFS($B$2:$B$1001,B559,$E$2:$E$1001,"&lt;="&amp;F559,$F$2:$F$1001,"&gt;="&amp;E559,$J$2:$J$1001,"&lt;&gt;Denied",$J$2:$J$1001,"&lt;&gt;Canceled")&gt;1),"OVERLAPPING ACTIVE REQUESTS",IF(NETWORKDAYS(E559,F559,'Holidays'!$A$2:$A$51)=0,"NO WORKDAYS","OK"))))))))</f>
        <v/>
      </c>
    </row>
    <row r="560">
      <c r="A560" s="11" t="n"/>
      <c r="B560" s="11" t="n"/>
      <c r="C560" s="8">
        <f>IF($P560="","",IF($P560&lt;&gt;"OK",NA(),VLOOKUP(B560,'Employees'!$A$2:$I$101,2,FALSE)))</f>
        <v/>
      </c>
      <c r="D560" s="2" t="n"/>
      <c r="E560" s="4" t="n"/>
      <c r="F560" s="4" t="n"/>
      <c r="G560" s="12" t="n"/>
      <c r="H560" s="13">
        <f>IF($P560="","",IF($P560&lt;&gt;"OK",NA(),NETWORKDAYS(E560,F560,'Holidays'!$A$2:$A$51)*G560))</f>
        <v/>
      </c>
      <c r="I560" s="13">
        <f>IF($P560="","",IF($P560&lt;&gt;"OK",NA(),H560*'Settings'!$B$4*VLOOKUP(B560,'Employees'!$A$2:$I$101,5,FALSE)))</f>
        <v/>
      </c>
      <c r="J560" s="2" t="n"/>
      <c r="K560" s="2" t="n"/>
      <c r="L560" s="4" t="n"/>
      <c r="M560" s="2" t="n"/>
      <c r="N560" s="13">
        <f>IF($P560="","",IF($P560&lt;&gt;"OK",NA(),IF(J560="Approved",IF(E560&gt;'Settings'!$B$3,0,NETWORKDAYS(E560,MIN(F560,'Settings'!$B$3),'Holidays'!$A$2:$A$51)*G560*'Settings'!$B$4*VLOOKUP(B560,'Employees'!$A$2:$I$101,5,FALSE)),0)))</f>
        <v/>
      </c>
      <c r="O560" s="13">
        <f>IF($P560="","",IF($P560&lt;&gt;"OK",NA(),IF(J560="Approved",I560-N560,0)))</f>
        <v/>
      </c>
      <c r="P560" s="8">
        <f>IF(COUNTA(A560:B560,D560:G560,J560:M560)=0,"",IF('Settings'!$B$7&lt;&gt;"OK","CHECK SETTINGS",IF(OR(A560="",COUNTIFS($A$2:$A$1001,A560)&lt;&gt;1,COUNTIFS('Employees'!$A$2:$A$101,B560,'Employees'!$I$2:$I$101,"OK")&lt;&gt;1,COUNTIFS('Settings'!$H$11:$H$13,D560)&lt;&gt;1),"CHECK ID / TYPE",IF(OR(NOT(ISNUMBER(E560)),NOT(ISNUMBER(F560)),NOT(ISNUMBER(G560))),"CHECK DATES / FRACTION",IF(OR(E560&lt;MAX('Settings'!$B$2,VLOOKUP(B560,'Employees'!$A$2:$H$101,3,FALSE)),F560&gt;'Settings'!$B$5,F560&lt;E560,NOT(OR(G560=1,AND(G560=0.5,E560=F560))),NOT(OR(J560="Pending",J560="Approved",J560="Denied",J560="Canceled"))),"CHECK DATES / FRACTION / STATUS",IF(AND(OR(J560="Approved",J560="Denied"),OR(K560="",NOT(ISNUMBER(L560)))),"ADD DECISION RECORD",IF(AND(OR(J560="Approved",J560="Pending"),COUNTIFS($B$2:$B$1001,B560,$E$2:$E$1001,"&lt;="&amp;F560,$F$2:$F$1001,"&gt;="&amp;E560,$J$2:$J$1001,"&lt;&gt;Denied",$J$2:$J$1001,"&lt;&gt;Canceled")&gt;1),"OVERLAPPING ACTIVE REQUESTS",IF(NETWORKDAYS(E560,F560,'Holidays'!$A$2:$A$51)=0,"NO WORKDAYS","OK"))))))))</f>
        <v/>
      </c>
    </row>
    <row r="561">
      <c r="A561" s="11" t="n"/>
      <c r="B561" s="11" t="n"/>
      <c r="C561" s="8">
        <f>IF($P561="","",IF($P561&lt;&gt;"OK",NA(),VLOOKUP(B561,'Employees'!$A$2:$I$101,2,FALSE)))</f>
        <v/>
      </c>
      <c r="D561" s="2" t="n"/>
      <c r="E561" s="4" t="n"/>
      <c r="F561" s="4" t="n"/>
      <c r="G561" s="12" t="n"/>
      <c r="H561" s="13">
        <f>IF($P561="","",IF($P561&lt;&gt;"OK",NA(),NETWORKDAYS(E561,F561,'Holidays'!$A$2:$A$51)*G561))</f>
        <v/>
      </c>
      <c r="I561" s="13">
        <f>IF($P561="","",IF($P561&lt;&gt;"OK",NA(),H561*'Settings'!$B$4*VLOOKUP(B561,'Employees'!$A$2:$I$101,5,FALSE)))</f>
        <v/>
      </c>
      <c r="J561" s="2" t="n"/>
      <c r="K561" s="2" t="n"/>
      <c r="L561" s="4" t="n"/>
      <c r="M561" s="2" t="n"/>
      <c r="N561" s="13">
        <f>IF($P561="","",IF($P561&lt;&gt;"OK",NA(),IF(J561="Approved",IF(E561&gt;'Settings'!$B$3,0,NETWORKDAYS(E561,MIN(F561,'Settings'!$B$3),'Holidays'!$A$2:$A$51)*G561*'Settings'!$B$4*VLOOKUP(B561,'Employees'!$A$2:$I$101,5,FALSE)),0)))</f>
        <v/>
      </c>
      <c r="O561" s="13">
        <f>IF($P561="","",IF($P561&lt;&gt;"OK",NA(),IF(J561="Approved",I561-N561,0)))</f>
        <v/>
      </c>
      <c r="P561" s="8">
        <f>IF(COUNTA(A561:B561,D561:G561,J561:M561)=0,"",IF('Settings'!$B$7&lt;&gt;"OK","CHECK SETTINGS",IF(OR(A561="",COUNTIFS($A$2:$A$1001,A561)&lt;&gt;1,COUNTIFS('Employees'!$A$2:$A$101,B561,'Employees'!$I$2:$I$101,"OK")&lt;&gt;1,COUNTIFS('Settings'!$H$11:$H$13,D561)&lt;&gt;1),"CHECK ID / TYPE",IF(OR(NOT(ISNUMBER(E561)),NOT(ISNUMBER(F561)),NOT(ISNUMBER(G561))),"CHECK DATES / FRACTION",IF(OR(E561&lt;MAX('Settings'!$B$2,VLOOKUP(B561,'Employees'!$A$2:$H$101,3,FALSE)),F561&gt;'Settings'!$B$5,F561&lt;E561,NOT(OR(G561=1,AND(G561=0.5,E561=F561))),NOT(OR(J561="Pending",J561="Approved",J561="Denied",J561="Canceled"))),"CHECK DATES / FRACTION / STATUS",IF(AND(OR(J561="Approved",J561="Denied"),OR(K561="",NOT(ISNUMBER(L561)))),"ADD DECISION RECORD",IF(AND(OR(J561="Approved",J561="Pending"),COUNTIFS($B$2:$B$1001,B561,$E$2:$E$1001,"&lt;="&amp;F561,$F$2:$F$1001,"&gt;="&amp;E561,$J$2:$J$1001,"&lt;&gt;Denied",$J$2:$J$1001,"&lt;&gt;Canceled")&gt;1),"OVERLAPPING ACTIVE REQUESTS",IF(NETWORKDAYS(E561,F561,'Holidays'!$A$2:$A$51)=0,"NO WORKDAYS","OK"))))))))</f>
        <v/>
      </c>
    </row>
    <row r="562">
      <c r="A562" s="11" t="n"/>
      <c r="B562" s="11" t="n"/>
      <c r="C562" s="8">
        <f>IF($P562="","",IF($P562&lt;&gt;"OK",NA(),VLOOKUP(B562,'Employees'!$A$2:$I$101,2,FALSE)))</f>
        <v/>
      </c>
      <c r="D562" s="2" t="n"/>
      <c r="E562" s="4" t="n"/>
      <c r="F562" s="4" t="n"/>
      <c r="G562" s="12" t="n"/>
      <c r="H562" s="13">
        <f>IF($P562="","",IF($P562&lt;&gt;"OK",NA(),NETWORKDAYS(E562,F562,'Holidays'!$A$2:$A$51)*G562))</f>
        <v/>
      </c>
      <c r="I562" s="13">
        <f>IF($P562="","",IF($P562&lt;&gt;"OK",NA(),H562*'Settings'!$B$4*VLOOKUP(B562,'Employees'!$A$2:$I$101,5,FALSE)))</f>
        <v/>
      </c>
      <c r="J562" s="2" t="n"/>
      <c r="K562" s="2" t="n"/>
      <c r="L562" s="4" t="n"/>
      <c r="M562" s="2" t="n"/>
      <c r="N562" s="13">
        <f>IF($P562="","",IF($P562&lt;&gt;"OK",NA(),IF(J562="Approved",IF(E562&gt;'Settings'!$B$3,0,NETWORKDAYS(E562,MIN(F562,'Settings'!$B$3),'Holidays'!$A$2:$A$51)*G562*'Settings'!$B$4*VLOOKUP(B562,'Employees'!$A$2:$I$101,5,FALSE)),0)))</f>
        <v/>
      </c>
      <c r="O562" s="13">
        <f>IF($P562="","",IF($P562&lt;&gt;"OK",NA(),IF(J562="Approved",I562-N562,0)))</f>
        <v/>
      </c>
      <c r="P562" s="8">
        <f>IF(COUNTA(A562:B562,D562:G562,J562:M562)=0,"",IF('Settings'!$B$7&lt;&gt;"OK","CHECK SETTINGS",IF(OR(A562="",COUNTIFS($A$2:$A$1001,A562)&lt;&gt;1,COUNTIFS('Employees'!$A$2:$A$101,B562,'Employees'!$I$2:$I$101,"OK")&lt;&gt;1,COUNTIFS('Settings'!$H$11:$H$13,D562)&lt;&gt;1),"CHECK ID / TYPE",IF(OR(NOT(ISNUMBER(E562)),NOT(ISNUMBER(F562)),NOT(ISNUMBER(G562))),"CHECK DATES / FRACTION",IF(OR(E562&lt;MAX('Settings'!$B$2,VLOOKUP(B562,'Employees'!$A$2:$H$101,3,FALSE)),F562&gt;'Settings'!$B$5,F562&lt;E562,NOT(OR(G562=1,AND(G562=0.5,E562=F562))),NOT(OR(J562="Pending",J562="Approved",J562="Denied",J562="Canceled"))),"CHECK DATES / FRACTION / STATUS",IF(AND(OR(J562="Approved",J562="Denied"),OR(K562="",NOT(ISNUMBER(L562)))),"ADD DECISION RECORD",IF(AND(OR(J562="Approved",J562="Pending"),COUNTIFS($B$2:$B$1001,B562,$E$2:$E$1001,"&lt;="&amp;F562,$F$2:$F$1001,"&gt;="&amp;E562,$J$2:$J$1001,"&lt;&gt;Denied",$J$2:$J$1001,"&lt;&gt;Canceled")&gt;1),"OVERLAPPING ACTIVE REQUESTS",IF(NETWORKDAYS(E562,F562,'Holidays'!$A$2:$A$51)=0,"NO WORKDAYS","OK"))))))))</f>
        <v/>
      </c>
    </row>
    <row r="563">
      <c r="A563" s="11" t="n"/>
      <c r="B563" s="11" t="n"/>
      <c r="C563" s="8">
        <f>IF($P563="","",IF($P563&lt;&gt;"OK",NA(),VLOOKUP(B563,'Employees'!$A$2:$I$101,2,FALSE)))</f>
        <v/>
      </c>
      <c r="D563" s="2" t="n"/>
      <c r="E563" s="4" t="n"/>
      <c r="F563" s="4" t="n"/>
      <c r="G563" s="12" t="n"/>
      <c r="H563" s="13">
        <f>IF($P563="","",IF($P563&lt;&gt;"OK",NA(),NETWORKDAYS(E563,F563,'Holidays'!$A$2:$A$51)*G563))</f>
        <v/>
      </c>
      <c r="I563" s="13">
        <f>IF($P563="","",IF($P563&lt;&gt;"OK",NA(),H563*'Settings'!$B$4*VLOOKUP(B563,'Employees'!$A$2:$I$101,5,FALSE)))</f>
        <v/>
      </c>
      <c r="J563" s="2" t="n"/>
      <c r="K563" s="2" t="n"/>
      <c r="L563" s="4" t="n"/>
      <c r="M563" s="2" t="n"/>
      <c r="N563" s="13">
        <f>IF($P563="","",IF($P563&lt;&gt;"OK",NA(),IF(J563="Approved",IF(E563&gt;'Settings'!$B$3,0,NETWORKDAYS(E563,MIN(F563,'Settings'!$B$3),'Holidays'!$A$2:$A$51)*G563*'Settings'!$B$4*VLOOKUP(B563,'Employees'!$A$2:$I$101,5,FALSE)),0)))</f>
        <v/>
      </c>
      <c r="O563" s="13">
        <f>IF($P563="","",IF($P563&lt;&gt;"OK",NA(),IF(J563="Approved",I563-N563,0)))</f>
        <v/>
      </c>
      <c r="P563" s="8">
        <f>IF(COUNTA(A563:B563,D563:G563,J563:M563)=0,"",IF('Settings'!$B$7&lt;&gt;"OK","CHECK SETTINGS",IF(OR(A563="",COUNTIFS($A$2:$A$1001,A563)&lt;&gt;1,COUNTIFS('Employees'!$A$2:$A$101,B563,'Employees'!$I$2:$I$101,"OK")&lt;&gt;1,COUNTIFS('Settings'!$H$11:$H$13,D563)&lt;&gt;1),"CHECK ID / TYPE",IF(OR(NOT(ISNUMBER(E563)),NOT(ISNUMBER(F563)),NOT(ISNUMBER(G563))),"CHECK DATES / FRACTION",IF(OR(E563&lt;MAX('Settings'!$B$2,VLOOKUP(B563,'Employees'!$A$2:$H$101,3,FALSE)),F563&gt;'Settings'!$B$5,F563&lt;E563,NOT(OR(G563=1,AND(G563=0.5,E563=F563))),NOT(OR(J563="Pending",J563="Approved",J563="Denied",J563="Canceled"))),"CHECK DATES / FRACTION / STATUS",IF(AND(OR(J563="Approved",J563="Denied"),OR(K563="",NOT(ISNUMBER(L563)))),"ADD DECISION RECORD",IF(AND(OR(J563="Approved",J563="Pending"),COUNTIFS($B$2:$B$1001,B563,$E$2:$E$1001,"&lt;="&amp;F563,$F$2:$F$1001,"&gt;="&amp;E563,$J$2:$J$1001,"&lt;&gt;Denied",$J$2:$J$1001,"&lt;&gt;Canceled")&gt;1),"OVERLAPPING ACTIVE REQUESTS",IF(NETWORKDAYS(E563,F563,'Holidays'!$A$2:$A$51)=0,"NO WORKDAYS","OK"))))))))</f>
        <v/>
      </c>
    </row>
    <row r="564">
      <c r="A564" s="11" t="n"/>
      <c r="B564" s="11" t="n"/>
      <c r="C564" s="8">
        <f>IF($P564="","",IF($P564&lt;&gt;"OK",NA(),VLOOKUP(B564,'Employees'!$A$2:$I$101,2,FALSE)))</f>
        <v/>
      </c>
      <c r="D564" s="2" t="n"/>
      <c r="E564" s="4" t="n"/>
      <c r="F564" s="4" t="n"/>
      <c r="G564" s="12" t="n"/>
      <c r="H564" s="13">
        <f>IF($P564="","",IF($P564&lt;&gt;"OK",NA(),NETWORKDAYS(E564,F564,'Holidays'!$A$2:$A$51)*G564))</f>
        <v/>
      </c>
      <c r="I564" s="13">
        <f>IF($P564="","",IF($P564&lt;&gt;"OK",NA(),H564*'Settings'!$B$4*VLOOKUP(B564,'Employees'!$A$2:$I$101,5,FALSE)))</f>
        <v/>
      </c>
      <c r="J564" s="2" t="n"/>
      <c r="K564" s="2" t="n"/>
      <c r="L564" s="4" t="n"/>
      <c r="M564" s="2" t="n"/>
      <c r="N564" s="13">
        <f>IF($P564="","",IF($P564&lt;&gt;"OK",NA(),IF(J564="Approved",IF(E564&gt;'Settings'!$B$3,0,NETWORKDAYS(E564,MIN(F564,'Settings'!$B$3),'Holidays'!$A$2:$A$51)*G564*'Settings'!$B$4*VLOOKUP(B564,'Employees'!$A$2:$I$101,5,FALSE)),0)))</f>
        <v/>
      </c>
      <c r="O564" s="13">
        <f>IF($P564="","",IF($P564&lt;&gt;"OK",NA(),IF(J564="Approved",I564-N564,0)))</f>
        <v/>
      </c>
      <c r="P564" s="8">
        <f>IF(COUNTA(A564:B564,D564:G564,J564:M564)=0,"",IF('Settings'!$B$7&lt;&gt;"OK","CHECK SETTINGS",IF(OR(A564="",COUNTIFS($A$2:$A$1001,A564)&lt;&gt;1,COUNTIFS('Employees'!$A$2:$A$101,B564,'Employees'!$I$2:$I$101,"OK")&lt;&gt;1,COUNTIFS('Settings'!$H$11:$H$13,D564)&lt;&gt;1),"CHECK ID / TYPE",IF(OR(NOT(ISNUMBER(E564)),NOT(ISNUMBER(F564)),NOT(ISNUMBER(G564))),"CHECK DATES / FRACTION",IF(OR(E564&lt;MAX('Settings'!$B$2,VLOOKUP(B564,'Employees'!$A$2:$H$101,3,FALSE)),F564&gt;'Settings'!$B$5,F564&lt;E564,NOT(OR(G564=1,AND(G564=0.5,E564=F564))),NOT(OR(J564="Pending",J564="Approved",J564="Denied",J564="Canceled"))),"CHECK DATES / FRACTION / STATUS",IF(AND(OR(J564="Approved",J564="Denied"),OR(K564="",NOT(ISNUMBER(L564)))),"ADD DECISION RECORD",IF(AND(OR(J564="Approved",J564="Pending"),COUNTIFS($B$2:$B$1001,B564,$E$2:$E$1001,"&lt;="&amp;F564,$F$2:$F$1001,"&gt;="&amp;E564,$J$2:$J$1001,"&lt;&gt;Denied",$J$2:$J$1001,"&lt;&gt;Canceled")&gt;1),"OVERLAPPING ACTIVE REQUESTS",IF(NETWORKDAYS(E564,F564,'Holidays'!$A$2:$A$51)=0,"NO WORKDAYS","OK"))))))))</f>
        <v/>
      </c>
    </row>
    <row r="565">
      <c r="A565" s="11" t="n"/>
      <c r="B565" s="11" t="n"/>
      <c r="C565" s="8">
        <f>IF($P565="","",IF($P565&lt;&gt;"OK",NA(),VLOOKUP(B565,'Employees'!$A$2:$I$101,2,FALSE)))</f>
        <v/>
      </c>
      <c r="D565" s="2" t="n"/>
      <c r="E565" s="4" t="n"/>
      <c r="F565" s="4" t="n"/>
      <c r="G565" s="12" t="n"/>
      <c r="H565" s="13">
        <f>IF($P565="","",IF($P565&lt;&gt;"OK",NA(),NETWORKDAYS(E565,F565,'Holidays'!$A$2:$A$51)*G565))</f>
        <v/>
      </c>
      <c r="I565" s="13">
        <f>IF($P565="","",IF($P565&lt;&gt;"OK",NA(),H565*'Settings'!$B$4*VLOOKUP(B565,'Employees'!$A$2:$I$101,5,FALSE)))</f>
        <v/>
      </c>
      <c r="J565" s="2" t="n"/>
      <c r="K565" s="2" t="n"/>
      <c r="L565" s="4" t="n"/>
      <c r="M565" s="2" t="n"/>
      <c r="N565" s="13">
        <f>IF($P565="","",IF($P565&lt;&gt;"OK",NA(),IF(J565="Approved",IF(E565&gt;'Settings'!$B$3,0,NETWORKDAYS(E565,MIN(F565,'Settings'!$B$3),'Holidays'!$A$2:$A$51)*G565*'Settings'!$B$4*VLOOKUP(B565,'Employees'!$A$2:$I$101,5,FALSE)),0)))</f>
        <v/>
      </c>
      <c r="O565" s="13">
        <f>IF($P565="","",IF($P565&lt;&gt;"OK",NA(),IF(J565="Approved",I565-N565,0)))</f>
        <v/>
      </c>
      <c r="P565" s="8">
        <f>IF(COUNTA(A565:B565,D565:G565,J565:M565)=0,"",IF('Settings'!$B$7&lt;&gt;"OK","CHECK SETTINGS",IF(OR(A565="",COUNTIFS($A$2:$A$1001,A565)&lt;&gt;1,COUNTIFS('Employees'!$A$2:$A$101,B565,'Employees'!$I$2:$I$101,"OK")&lt;&gt;1,COUNTIFS('Settings'!$H$11:$H$13,D565)&lt;&gt;1),"CHECK ID / TYPE",IF(OR(NOT(ISNUMBER(E565)),NOT(ISNUMBER(F565)),NOT(ISNUMBER(G565))),"CHECK DATES / FRACTION",IF(OR(E565&lt;MAX('Settings'!$B$2,VLOOKUP(B565,'Employees'!$A$2:$H$101,3,FALSE)),F565&gt;'Settings'!$B$5,F565&lt;E565,NOT(OR(G565=1,AND(G565=0.5,E565=F565))),NOT(OR(J565="Pending",J565="Approved",J565="Denied",J565="Canceled"))),"CHECK DATES / FRACTION / STATUS",IF(AND(OR(J565="Approved",J565="Denied"),OR(K565="",NOT(ISNUMBER(L565)))),"ADD DECISION RECORD",IF(AND(OR(J565="Approved",J565="Pending"),COUNTIFS($B$2:$B$1001,B565,$E$2:$E$1001,"&lt;="&amp;F565,$F$2:$F$1001,"&gt;="&amp;E565,$J$2:$J$1001,"&lt;&gt;Denied",$J$2:$J$1001,"&lt;&gt;Canceled")&gt;1),"OVERLAPPING ACTIVE REQUESTS",IF(NETWORKDAYS(E565,F565,'Holidays'!$A$2:$A$51)=0,"NO WORKDAYS","OK"))))))))</f>
        <v/>
      </c>
    </row>
    <row r="566">
      <c r="A566" s="11" t="n"/>
      <c r="B566" s="11" t="n"/>
      <c r="C566" s="8">
        <f>IF($P566="","",IF($P566&lt;&gt;"OK",NA(),VLOOKUP(B566,'Employees'!$A$2:$I$101,2,FALSE)))</f>
        <v/>
      </c>
      <c r="D566" s="2" t="n"/>
      <c r="E566" s="4" t="n"/>
      <c r="F566" s="4" t="n"/>
      <c r="G566" s="12" t="n"/>
      <c r="H566" s="13">
        <f>IF($P566="","",IF($P566&lt;&gt;"OK",NA(),NETWORKDAYS(E566,F566,'Holidays'!$A$2:$A$51)*G566))</f>
        <v/>
      </c>
      <c r="I566" s="13">
        <f>IF($P566="","",IF($P566&lt;&gt;"OK",NA(),H566*'Settings'!$B$4*VLOOKUP(B566,'Employees'!$A$2:$I$101,5,FALSE)))</f>
        <v/>
      </c>
      <c r="J566" s="2" t="n"/>
      <c r="K566" s="2" t="n"/>
      <c r="L566" s="4" t="n"/>
      <c r="M566" s="2" t="n"/>
      <c r="N566" s="13">
        <f>IF($P566="","",IF($P566&lt;&gt;"OK",NA(),IF(J566="Approved",IF(E566&gt;'Settings'!$B$3,0,NETWORKDAYS(E566,MIN(F566,'Settings'!$B$3),'Holidays'!$A$2:$A$51)*G566*'Settings'!$B$4*VLOOKUP(B566,'Employees'!$A$2:$I$101,5,FALSE)),0)))</f>
        <v/>
      </c>
      <c r="O566" s="13">
        <f>IF($P566="","",IF($P566&lt;&gt;"OK",NA(),IF(J566="Approved",I566-N566,0)))</f>
        <v/>
      </c>
      <c r="P566" s="8">
        <f>IF(COUNTA(A566:B566,D566:G566,J566:M566)=0,"",IF('Settings'!$B$7&lt;&gt;"OK","CHECK SETTINGS",IF(OR(A566="",COUNTIFS($A$2:$A$1001,A566)&lt;&gt;1,COUNTIFS('Employees'!$A$2:$A$101,B566,'Employees'!$I$2:$I$101,"OK")&lt;&gt;1,COUNTIFS('Settings'!$H$11:$H$13,D566)&lt;&gt;1),"CHECK ID / TYPE",IF(OR(NOT(ISNUMBER(E566)),NOT(ISNUMBER(F566)),NOT(ISNUMBER(G566))),"CHECK DATES / FRACTION",IF(OR(E566&lt;MAX('Settings'!$B$2,VLOOKUP(B566,'Employees'!$A$2:$H$101,3,FALSE)),F566&gt;'Settings'!$B$5,F566&lt;E566,NOT(OR(G566=1,AND(G566=0.5,E566=F566))),NOT(OR(J566="Pending",J566="Approved",J566="Denied",J566="Canceled"))),"CHECK DATES / FRACTION / STATUS",IF(AND(OR(J566="Approved",J566="Denied"),OR(K566="",NOT(ISNUMBER(L566)))),"ADD DECISION RECORD",IF(AND(OR(J566="Approved",J566="Pending"),COUNTIFS($B$2:$B$1001,B566,$E$2:$E$1001,"&lt;="&amp;F566,$F$2:$F$1001,"&gt;="&amp;E566,$J$2:$J$1001,"&lt;&gt;Denied",$J$2:$J$1001,"&lt;&gt;Canceled")&gt;1),"OVERLAPPING ACTIVE REQUESTS",IF(NETWORKDAYS(E566,F566,'Holidays'!$A$2:$A$51)=0,"NO WORKDAYS","OK"))))))))</f>
        <v/>
      </c>
    </row>
    <row r="567">
      <c r="A567" s="11" t="n"/>
      <c r="B567" s="11" t="n"/>
      <c r="C567" s="8">
        <f>IF($P567="","",IF($P567&lt;&gt;"OK",NA(),VLOOKUP(B567,'Employees'!$A$2:$I$101,2,FALSE)))</f>
        <v/>
      </c>
      <c r="D567" s="2" t="n"/>
      <c r="E567" s="4" t="n"/>
      <c r="F567" s="4" t="n"/>
      <c r="G567" s="12" t="n"/>
      <c r="H567" s="13">
        <f>IF($P567="","",IF($P567&lt;&gt;"OK",NA(),NETWORKDAYS(E567,F567,'Holidays'!$A$2:$A$51)*G567))</f>
        <v/>
      </c>
      <c r="I567" s="13">
        <f>IF($P567="","",IF($P567&lt;&gt;"OK",NA(),H567*'Settings'!$B$4*VLOOKUP(B567,'Employees'!$A$2:$I$101,5,FALSE)))</f>
        <v/>
      </c>
      <c r="J567" s="2" t="n"/>
      <c r="K567" s="2" t="n"/>
      <c r="L567" s="4" t="n"/>
      <c r="M567" s="2" t="n"/>
      <c r="N567" s="13">
        <f>IF($P567="","",IF($P567&lt;&gt;"OK",NA(),IF(J567="Approved",IF(E567&gt;'Settings'!$B$3,0,NETWORKDAYS(E567,MIN(F567,'Settings'!$B$3),'Holidays'!$A$2:$A$51)*G567*'Settings'!$B$4*VLOOKUP(B567,'Employees'!$A$2:$I$101,5,FALSE)),0)))</f>
        <v/>
      </c>
      <c r="O567" s="13">
        <f>IF($P567="","",IF($P567&lt;&gt;"OK",NA(),IF(J567="Approved",I567-N567,0)))</f>
        <v/>
      </c>
      <c r="P567" s="8">
        <f>IF(COUNTA(A567:B567,D567:G567,J567:M567)=0,"",IF('Settings'!$B$7&lt;&gt;"OK","CHECK SETTINGS",IF(OR(A567="",COUNTIFS($A$2:$A$1001,A567)&lt;&gt;1,COUNTIFS('Employees'!$A$2:$A$101,B567,'Employees'!$I$2:$I$101,"OK")&lt;&gt;1,COUNTIFS('Settings'!$H$11:$H$13,D567)&lt;&gt;1),"CHECK ID / TYPE",IF(OR(NOT(ISNUMBER(E567)),NOT(ISNUMBER(F567)),NOT(ISNUMBER(G567))),"CHECK DATES / FRACTION",IF(OR(E567&lt;MAX('Settings'!$B$2,VLOOKUP(B567,'Employees'!$A$2:$H$101,3,FALSE)),F567&gt;'Settings'!$B$5,F567&lt;E567,NOT(OR(G567=1,AND(G567=0.5,E567=F567))),NOT(OR(J567="Pending",J567="Approved",J567="Denied",J567="Canceled"))),"CHECK DATES / FRACTION / STATUS",IF(AND(OR(J567="Approved",J567="Denied"),OR(K567="",NOT(ISNUMBER(L567)))),"ADD DECISION RECORD",IF(AND(OR(J567="Approved",J567="Pending"),COUNTIFS($B$2:$B$1001,B567,$E$2:$E$1001,"&lt;="&amp;F567,$F$2:$F$1001,"&gt;="&amp;E567,$J$2:$J$1001,"&lt;&gt;Denied",$J$2:$J$1001,"&lt;&gt;Canceled")&gt;1),"OVERLAPPING ACTIVE REQUESTS",IF(NETWORKDAYS(E567,F567,'Holidays'!$A$2:$A$51)=0,"NO WORKDAYS","OK"))))))))</f>
        <v/>
      </c>
    </row>
    <row r="568">
      <c r="A568" s="11" t="n"/>
      <c r="B568" s="11" t="n"/>
      <c r="C568" s="8">
        <f>IF($P568="","",IF($P568&lt;&gt;"OK",NA(),VLOOKUP(B568,'Employees'!$A$2:$I$101,2,FALSE)))</f>
        <v/>
      </c>
      <c r="D568" s="2" t="n"/>
      <c r="E568" s="4" t="n"/>
      <c r="F568" s="4" t="n"/>
      <c r="G568" s="12" t="n"/>
      <c r="H568" s="13">
        <f>IF($P568="","",IF($P568&lt;&gt;"OK",NA(),NETWORKDAYS(E568,F568,'Holidays'!$A$2:$A$51)*G568))</f>
        <v/>
      </c>
      <c r="I568" s="13">
        <f>IF($P568="","",IF($P568&lt;&gt;"OK",NA(),H568*'Settings'!$B$4*VLOOKUP(B568,'Employees'!$A$2:$I$101,5,FALSE)))</f>
        <v/>
      </c>
      <c r="J568" s="2" t="n"/>
      <c r="K568" s="2" t="n"/>
      <c r="L568" s="4" t="n"/>
      <c r="M568" s="2" t="n"/>
      <c r="N568" s="13">
        <f>IF($P568="","",IF($P568&lt;&gt;"OK",NA(),IF(J568="Approved",IF(E568&gt;'Settings'!$B$3,0,NETWORKDAYS(E568,MIN(F568,'Settings'!$B$3),'Holidays'!$A$2:$A$51)*G568*'Settings'!$B$4*VLOOKUP(B568,'Employees'!$A$2:$I$101,5,FALSE)),0)))</f>
        <v/>
      </c>
      <c r="O568" s="13">
        <f>IF($P568="","",IF($P568&lt;&gt;"OK",NA(),IF(J568="Approved",I568-N568,0)))</f>
        <v/>
      </c>
      <c r="P568" s="8">
        <f>IF(COUNTA(A568:B568,D568:G568,J568:M568)=0,"",IF('Settings'!$B$7&lt;&gt;"OK","CHECK SETTINGS",IF(OR(A568="",COUNTIFS($A$2:$A$1001,A568)&lt;&gt;1,COUNTIFS('Employees'!$A$2:$A$101,B568,'Employees'!$I$2:$I$101,"OK")&lt;&gt;1,COUNTIFS('Settings'!$H$11:$H$13,D568)&lt;&gt;1),"CHECK ID / TYPE",IF(OR(NOT(ISNUMBER(E568)),NOT(ISNUMBER(F568)),NOT(ISNUMBER(G568))),"CHECK DATES / FRACTION",IF(OR(E568&lt;MAX('Settings'!$B$2,VLOOKUP(B568,'Employees'!$A$2:$H$101,3,FALSE)),F568&gt;'Settings'!$B$5,F568&lt;E568,NOT(OR(G568=1,AND(G568=0.5,E568=F568))),NOT(OR(J568="Pending",J568="Approved",J568="Denied",J568="Canceled"))),"CHECK DATES / FRACTION / STATUS",IF(AND(OR(J568="Approved",J568="Denied"),OR(K568="",NOT(ISNUMBER(L568)))),"ADD DECISION RECORD",IF(AND(OR(J568="Approved",J568="Pending"),COUNTIFS($B$2:$B$1001,B568,$E$2:$E$1001,"&lt;="&amp;F568,$F$2:$F$1001,"&gt;="&amp;E568,$J$2:$J$1001,"&lt;&gt;Denied",$J$2:$J$1001,"&lt;&gt;Canceled")&gt;1),"OVERLAPPING ACTIVE REQUESTS",IF(NETWORKDAYS(E568,F568,'Holidays'!$A$2:$A$51)=0,"NO WORKDAYS","OK"))))))))</f>
        <v/>
      </c>
    </row>
    <row r="569">
      <c r="A569" s="11" t="n"/>
      <c r="B569" s="11" t="n"/>
      <c r="C569" s="8">
        <f>IF($P569="","",IF($P569&lt;&gt;"OK",NA(),VLOOKUP(B569,'Employees'!$A$2:$I$101,2,FALSE)))</f>
        <v/>
      </c>
      <c r="D569" s="2" t="n"/>
      <c r="E569" s="4" t="n"/>
      <c r="F569" s="4" t="n"/>
      <c r="G569" s="12" t="n"/>
      <c r="H569" s="13">
        <f>IF($P569="","",IF($P569&lt;&gt;"OK",NA(),NETWORKDAYS(E569,F569,'Holidays'!$A$2:$A$51)*G569))</f>
        <v/>
      </c>
      <c r="I569" s="13">
        <f>IF($P569="","",IF($P569&lt;&gt;"OK",NA(),H569*'Settings'!$B$4*VLOOKUP(B569,'Employees'!$A$2:$I$101,5,FALSE)))</f>
        <v/>
      </c>
      <c r="J569" s="2" t="n"/>
      <c r="K569" s="2" t="n"/>
      <c r="L569" s="4" t="n"/>
      <c r="M569" s="2" t="n"/>
      <c r="N569" s="13">
        <f>IF($P569="","",IF($P569&lt;&gt;"OK",NA(),IF(J569="Approved",IF(E569&gt;'Settings'!$B$3,0,NETWORKDAYS(E569,MIN(F569,'Settings'!$B$3),'Holidays'!$A$2:$A$51)*G569*'Settings'!$B$4*VLOOKUP(B569,'Employees'!$A$2:$I$101,5,FALSE)),0)))</f>
        <v/>
      </c>
      <c r="O569" s="13">
        <f>IF($P569="","",IF($P569&lt;&gt;"OK",NA(),IF(J569="Approved",I569-N569,0)))</f>
        <v/>
      </c>
      <c r="P569" s="8">
        <f>IF(COUNTA(A569:B569,D569:G569,J569:M569)=0,"",IF('Settings'!$B$7&lt;&gt;"OK","CHECK SETTINGS",IF(OR(A569="",COUNTIFS($A$2:$A$1001,A569)&lt;&gt;1,COUNTIFS('Employees'!$A$2:$A$101,B569,'Employees'!$I$2:$I$101,"OK")&lt;&gt;1,COUNTIFS('Settings'!$H$11:$H$13,D569)&lt;&gt;1),"CHECK ID / TYPE",IF(OR(NOT(ISNUMBER(E569)),NOT(ISNUMBER(F569)),NOT(ISNUMBER(G569))),"CHECK DATES / FRACTION",IF(OR(E569&lt;MAX('Settings'!$B$2,VLOOKUP(B569,'Employees'!$A$2:$H$101,3,FALSE)),F569&gt;'Settings'!$B$5,F569&lt;E569,NOT(OR(G569=1,AND(G569=0.5,E569=F569))),NOT(OR(J569="Pending",J569="Approved",J569="Denied",J569="Canceled"))),"CHECK DATES / FRACTION / STATUS",IF(AND(OR(J569="Approved",J569="Denied"),OR(K569="",NOT(ISNUMBER(L569)))),"ADD DECISION RECORD",IF(AND(OR(J569="Approved",J569="Pending"),COUNTIFS($B$2:$B$1001,B569,$E$2:$E$1001,"&lt;="&amp;F569,$F$2:$F$1001,"&gt;="&amp;E569,$J$2:$J$1001,"&lt;&gt;Denied",$J$2:$J$1001,"&lt;&gt;Canceled")&gt;1),"OVERLAPPING ACTIVE REQUESTS",IF(NETWORKDAYS(E569,F569,'Holidays'!$A$2:$A$51)=0,"NO WORKDAYS","OK"))))))))</f>
        <v/>
      </c>
    </row>
    <row r="570">
      <c r="A570" s="11" t="n"/>
      <c r="B570" s="11" t="n"/>
      <c r="C570" s="8">
        <f>IF($P570="","",IF($P570&lt;&gt;"OK",NA(),VLOOKUP(B570,'Employees'!$A$2:$I$101,2,FALSE)))</f>
        <v/>
      </c>
      <c r="D570" s="2" t="n"/>
      <c r="E570" s="4" t="n"/>
      <c r="F570" s="4" t="n"/>
      <c r="G570" s="12" t="n"/>
      <c r="H570" s="13">
        <f>IF($P570="","",IF($P570&lt;&gt;"OK",NA(),NETWORKDAYS(E570,F570,'Holidays'!$A$2:$A$51)*G570))</f>
        <v/>
      </c>
      <c r="I570" s="13">
        <f>IF($P570="","",IF($P570&lt;&gt;"OK",NA(),H570*'Settings'!$B$4*VLOOKUP(B570,'Employees'!$A$2:$I$101,5,FALSE)))</f>
        <v/>
      </c>
      <c r="J570" s="2" t="n"/>
      <c r="K570" s="2" t="n"/>
      <c r="L570" s="4" t="n"/>
      <c r="M570" s="2" t="n"/>
      <c r="N570" s="13">
        <f>IF($P570="","",IF($P570&lt;&gt;"OK",NA(),IF(J570="Approved",IF(E570&gt;'Settings'!$B$3,0,NETWORKDAYS(E570,MIN(F570,'Settings'!$B$3),'Holidays'!$A$2:$A$51)*G570*'Settings'!$B$4*VLOOKUP(B570,'Employees'!$A$2:$I$101,5,FALSE)),0)))</f>
        <v/>
      </c>
      <c r="O570" s="13">
        <f>IF($P570="","",IF($P570&lt;&gt;"OK",NA(),IF(J570="Approved",I570-N570,0)))</f>
        <v/>
      </c>
      <c r="P570" s="8">
        <f>IF(COUNTA(A570:B570,D570:G570,J570:M570)=0,"",IF('Settings'!$B$7&lt;&gt;"OK","CHECK SETTINGS",IF(OR(A570="",COUNTIFS($A$2:$A$1001,A570)&lt;&gt;1,COUNTIFS('Employees'!$A$2:$A$101,B570,'Employees'!$I$2:$I$101,"OK")&lt;&gt;1,COUNTIFS('Settings'!$H$11:$H$13,D570)&lt;&gt;1),"CHECK ID / TYPE",IF(OR(NOT(ISNUMBER(E570)),NOT(ISNUMBER(F570)),NOT(ISNUMBER(G570))),"CHECK DATES / FRACTION",IF(OR(E570&lt;MAX('Settings'!$B$2,VLOOKUP(B570,'Employees'!$A$2:$H$101,3,FALSE)),F570&gt;'Settings'!$B$5,F570&lt;E570,NOT(OR(G570=1,AND(G570=0.5,E570=F570))),NOT(OR(J570="Pending",J570="Approved",J570="Denied",J570="Canceled"))),"CHECK DATES / FRACTION / STATUS",IF(AND(OR(J570="Approved",J570="Denied"),OR(K570="",NOT(ISNUMBER(L570)))),"ADD DECISION RECORD",IF(AND(OR(J570="Approved",J570="Pending"),COUNTIFS($B$2:$B$1001,B570,$E$2:$E$1001,"&lt;="&amp;F570,$F$2:$F$1001,"&gt;="&amp;E570,$J$2:$J$1001,"&lt;&gt;Denied",$J$2:$J$1001,"&lt;&gt;Canceled")&gt;1),"OVERLAPPING ACTIVE REQUESTS",IF(NETWORKDAYS(E570,F570,'Holidays'!$A$2:$A$51)=0,"NO WORKDAYS","OK"))))))))</f>
        <v/>
      </c>
    </row>
    <row r="571">
      <c r="A571" s="11" t="n"/>
      <c r="B571" s="11" t="n"/>
      <c r="C571" s="8">
        <f>IF($P571="","",IF($P571&lt;&gt;"OK",NA(),VLOOKUP(B571,'Employees'!$A$2:$I$101,2,FALSE)))</f>
        <v/>
      </c>
      <c r="D571" s="2" t="n"/>
      <c r="E571" s="4" t="n"/>
      <c r="F571" s="4" t="n"/>
      <c r="G571" s="12" t="n"/>
      <c r="H571" s="13">
        <f>IF($P571="","",IF($P571&lt;&gt;"OK",NA(),NETWORKDAYS(E571,F571,'Holidays'!$A$2:$A$51)*G571))</f>
        <v/>
      </c>
      <c r="I571" s="13">
        <f>IF($P571="","",IF($P571&lt;&gt;"OK",NA(),H571*'Settings'!$B$4*VLOOKUP(B571,'Employees'!$A$2:$I$101,5,FALSE)))</f>
        <v/>
      </c>
      <c r="J571" s="2" t="n"/>
      <c r="K571" s="2" t="n"/>
      <c r="L571" s="4" t="n"/>
      <c r="M571" s="2" t="n"/>
      <c r="N571" s="13">
        <f>IF($P571="","",IF($P571&lt;&gt;"OK",NA(),IF(J571="Approved",IF(E571&gt;'Settings'!$B$3,0,NETWORKDAYS(E571,MIN(F571,'Settings'!$B$3),'Holidays'!$A$2:$A$51)*G571*'Settings'!$B$4*VLOOKUP(B571,'Employees'!$A$2:$I$101,5,FALSE)),0)))</f>
        <v/>
      </c>
      <c r="O571" s="13">
        <f>IF($P571="","",IF($P571&lt;&gt;"OK",NA(),IF(J571="Approved",I571-N571,0)))</f>
        <v/>
      </c>
      <c r="P571" s="8">
        <f>IF(COUNTA(A571:B571,D571:G571,J571:M571)=0,"",IF('Settings'!$B$7&lt;&gt;"OK","CHECK SETTINGS",IF(OR(A571="",COUNTIFS($A$2:$A$1001,A571)&lt;&gt;1,COUNTIFS('Employees'!$A$2:$A$101,B571,'Employees'!$I$2:$I$101,"OK")&lt;&gt;1,COUNTIFS('Settings'!$H$11:$H$13,D571)&lt;&gt;1),"CHECK ID / TYPE",IF(OR(NOT(ISNUMBER(E571)),NOT(ISNUMBER(F571)),NOT(ISNUMBER(G571))),"CHECK DATES / FRACTION",IF(OR(E571&lt;MAX('Settings'!$B$2,VLOOKUP(B571,'Employees'!$A$2:$H$101,3,FALSE)),F571&gt;'Settings'!$B$5,F571&lt;E571,NOT(OR(G571=1,AND(G571=0.5,E571=F571))),NOT(OR(J571="Pending",J571="Approved",J571="Denied",J571="Canceled"))),"CHECK DATES / FRACTION / STATUS",IF(AND(OR(J571="Approved",J571="Denied"),OR(K571="",NOT(ISNUMBER(L571)))),"ADD DECISION RECORD",IF(AND(OR(J571="Approved",J571="Pending"),COUNTIFS($B$2:$B$1001,B571,$E$2:$E$1001,"&lt;="&amp;F571,$F$2:$F$1001,"&gt;="&amp;E571,$J$2:$J$1001,"&lt;&gt;Denied",$J$2:$J$1001,"&lt;&gt;Canceled")&gt;1),"OVERLAPPING ACTIVE REQUESTS",IF(NETWORKDAYS(E571,F571,'Holidays'!$A$2:$A$51)=0,"NO WORKDAYS","OK"))))))))</f>
        <v/>
      </c>
    </row>
    <row r="572">
      <c r="A572" s="11" t="n"/>
      <c r="B572" s="11" t="n"/>
      <c r="C572" s="8">
        <f>IF($P572="","",IF($P572&lt;&gt;"OK",NA(),VLOOKUP(B572,'Employees'!$A$2:$I$101,2,FALSE)))</f>
        <v/>
      </c>
      <c r="D572" s="2" t="n"/>
      <c r="E572" s="4" t="n"/>
      <c r="F572" s="4" t="n"/>
      <c r="G572" s="12" t="n"/>
      <c r="H572" s="13">
        <f>IF($P572="","",IF($P572&lt;&gt;"OK",NA(),NETWORKDAYS(E572,F572,'Holidays'!$A$2:$A$51)*G572))</f>
        <v/>
      </c>
      <c r="I572" s="13">
        <f>IF($P572="","",IF($P572&lt;&gt;"OK",NA(),H572*'Settings'!$B$4*VLOOKUP(B572,'Employees'!$A$2:$I$101,5,FALSE)))</f>
        <v/>
      </c>
      <c r="J572" s="2" t="n"/>
      <c r="K572" s="2" t="n"/>
      <c r="L572" s="4" t="n"/>
      <c r="M572" s="2" t="n"/>
      <c r="N572" s="13">
        <f>IF($P572="","",IF($P572&lt;&gt;"OK",NA(),IF(J572="Approved",IF(E572&gt;'Settings'!$B$3,0,NETWORKDAYS(E572,MIN(F572,'Settings'!$B$3),'Holidays'!$A$2:$A$51)*G572*'Settings'!$B$4*VLOOKUP(B572,'Employees'!$A$2:$I$101,5,FALSE)),0)))</f>
        <v/>
      </c>
      <c r="O572" s="13">
        <f>IF($P572="","",IF($P572&lt;&gt;"OK",NA(),IF(J572="Approved",I572-N572,0)))</f>
        <v/>
      </c>
      <c r="P572" s="8">
        <f>IF(COUNTA(A572:B572,D572:G572,J572:M572)=0,"",IF('Settings'!$B$7&lt;&gt;"OK","CHECK SETTINGS",IF(OR(A572="",COUNTIFS($A$2:$A$1001,A572)&lt;&gt;1,COUNTIFS('Employees'!$A$2:$A$101,B572,'Employees'!$I$2:$I$101,"OK")&lt;&gt;1,COUNTIFS('Settings'!$H$11:$H$13,D572)&lt;&gt;1),"CHECK ID / TYPE",IF(OR(NOT(ISNUMBER(E572)),NOT(ISNUMBER(F572)),NOT(ISNUMBER(G572))),"CHECK DATES / FRACTION",IF(OR(E572&lt;MAX('Settings'!$B$2,VLOOKUP(B572,'Employees'!$A$2:$H$101,3,FALSE)),F572&gt;'Settings'!$B$5,F572&lt;E572,NOT(OR(G572=1,AND(G572=0.5,E572=F572))),NOT(OR(J572="Pending",J572="Approved",J572="Denied",J572="Canceled"))),"CHECK DATES / FRACTION / STATUS",IF(AND(OR(J572="Approved",J572="Denied"),OR(K572="",NOT(ISNUMBER(L572)))),"ADD DECISION RECORD",IF(AND(OR(J572="Approved",J572="Pending"),COUNTIFS($B$2:$B$1001,B572,$E$2:$E$1001,"&lt;="&amp;F572,$F$2:$F$1001,"&gt;="&amp;E572,$J$2:$J$1001,"&lt;&gt;Denied",$J$2:$J$1001,"&lt;&gt;Canceled")&gt;1),"OVERLAPPING ACTIVE REQUESTS",IF(NETWORKDAYS(E572,F572,'Holidays'!$A$2:$A$51)=0,"NO WORKDAYS","OK"))))))))</f>
        <v/>
      </c>
    </row>
    <row r="573">
      <c r="A573" s="11" t="n"/>
      <c r="B573" s="11" t="n"/>
      <c r="C573" s="8">
        <f>IF($P573="","",IF($P573&lt;&gt;"OK",NA(),VLOOKUP(B573,'Employees'!$A$2:$I$101,2,FALSE)))</f>
        <v/>
      </c>
      <c r="D573" s="2" t="n"/>
      <c r="E573" s="4" t="n"/>
      <c r="F573" s="4" t="n"/>
      <c r="G573" s="12" t="n"/>
      <c r="H573" s="13">
        <f>IF($P573="","",IF($P573&lt;&gt;"OK",NA(),NETWORKDAYS(E573,F573,'Holidays'!$A$2:$A$51)*G573))</f>
        <v/>
      </c>
      <c r="I573" s="13">
        <f>IF($P573="","",IF($P573&lt;&gt;"OK",NA(),H573*'Settings'!$B$4*VLOOKUP(B573,'Employees'!$A$2:$I$101,5,FALSE)))</f>
        <v/>
      </c>
      <c r="J573" s="2" t="n"/>
      <c r="K573" s="2" t="n"/>
      <c r="L573" s="4" t="n"/>
      <c r="M573" s="2" t="n"/>
      <c r="N573" s="13">
        <f>IF($P573="","",IF($P573&lt;&gt;"OK",NA(),IF(J573="Approved",IF(E573&gt;'Settings'!$B$3,0,NETWORKDAYS(E573,MIN(F573,'Settings'!$B$3),'Holidays'!$A$2:$A$51)*G573*'Settings'!$B$4*VLOOKUP(B573,'Employees'!$A$2:$I$101,5,FALSE)),0)))</f>
        <v/>
      </c>
      <c r="O573" s="13">
        <f>IF($P573="","",IF($P573&lt;&gt;"OK",NA(),IF(J573="Approved",I573-N573,0)))</f>
        <v/>
      </c>
      <c r="P573" s="8">
        <f>IF(COUNTA(A573:B573,D573:G573,J573:M573)=0,"",IF('Settings'!$B$7&lt;&gt;"OK","CHECK SETTINGS",IF(OR(A573="",COUNTIFS($A$2:$A$1001,A573)&lt;&gt;1,COUNTIFS('Employees'!$A$2:$A$101,B573,'Employees'!$I$2:$I$101,"OK")&lt;&gt;1,COUNTIFS('Settings'!$H$11:$H$13,D573)&lt;&gt;1),"CHECK ID / TYPE",IF(OR(NOT(ISNUMBER(E573)),NOT(ISNUMBER(F573)),NOT(ISNUMBER(G573))),"CHECK DATES / FRACTION",IF(OR(E573&lt;MAX('Settings'!$B$2,VLOOKUP(B573,'Employees'!$A$2:$H$101,3,FALSE)),F573&gt;'Settings'!$B$5,F573&lt;E573,NOT(OR(G573=1,AND(G573=0.5,E573=F573))),NOT(OR(J573="Pending",J573="Approved",J573="Denied",J573="Canceled"))),"CHECK DATES / FRACTION / STATUS",IF(AND(OR(J573="Approved",J573="Denied"),OR(K573="",NOT(ISNUMBER(L573)))),"ADD DECISION RECORD",IF(AND(OR(J573="Approved",J573="Pending"),COUNTIFS($B$2:$B$1001,B573,$E$2:$E$1001,"&lt;="&amp;F573,$F$2:$F$1001,"&gt;="&amp;E573,$J$2:$J$1001,"&lt;&gt;Denied",$J$2:$J$1001,"&lt;&gt;Canceled")&gt;1),"OVERLAPPING ACTIVE REQUESTS",IF(NETWORKDAYS(E573,F573,'Holidays'!$A$2:$A$51)=0,"NO WORKDAYS","OK"))))))))</f>
        <v/>
      </c>
    </row>
    <row r="574">
      <c r="A574" s="11" t="n"/>
      <c r="B574" s="11" t="n"/>
      <c r="C574" s="8">
        <f>IF($P574="","",IF($P574&lt;&gt;"OK",NA(),VLOOKUP(B574,'Employees'!$A$2:$I$101,2,FALSE)))</f>
        <v/>
      </c>
      <c r="D574" s="2" t="n"/>
      <c r="E574" s="4" t="n"/>
      <c r="F574" s="4" t="n"/>
      <c r="G574" s="12" t="n"/>
      <c r="H574" s="13">
        <f>IF($P574="","",IF($P574&lt;&gt;"OK",NA(),NETWORKDAYS(E574,F574,'Holidays'!$A$2:$A$51)*G574))</f>
        <v/>
      </c>
      <c r="I574" s="13">
        <f>IF($P574="","",IF($P574&lt;&gt;"OK",NA(),H574*'Settings'!$B$4*VLOOKUP(B574,'Employees'!$A$2:$I$101,5,FALSE)))</f>
        <v/>
      </c>
      <c r="J574" s="2" t="n"/>
      <c r="K574" s="2" t="n"/>
      <c r="L574" s="4" t="n"/>
      <c r="M574" s="2" t="n"/>
      <c r="N574" s="13">
        <f>IF($P574="","",IF($P574&lt;&gt;"OK",NA(),IF(J574="Approved",IF(E574&gt;'Settings'!$B$3,0,NETWORKDAYS(E574,MIN(F574,'Settings'!$B$3),'Holidays'!$A$2:$A$51)*G574*'Settings'!$B$4*VLOOKUP(B574,'Employees'!$A$2:$I$101,5,FALSE)),0)))</f>
        <v/>
      </c>
      <c r="O574" s="13">
        <f>IF($P574="","",IF($P574&lt;&gt;"OK",NA(),IF(J574="Approved",I574-N574,0)))</f>
        <v/>
      </c>
      <c r="P574" s="8">
        <f>IF(COUNTA(A574:B574,D574:G574,J574:M574)=0,"",IF('Settings'!$B$7&lt;&gt;"OK","CHECK SETTINGS",IF(OR(A574="",COUNTIFS($A$2:$A$1001,A574)&lt;&gt;1,COUNTIFS('Employees'!$A$2:$A$101,B574,'Employees'!$I$2:$I$101,"OK")&lt;&gt;1,COUNTIFS('Settings'!$H$11:$H$13,D574)&lt;&gt;1),"CHECK ID / TYPE",IF(OR(NOT(ISNUMBER(E574)),NOT(ISNUMBER(F574)),NOT(ISNUMBER(G574))),"CHECK DATES / FRACTION",IF(OR(E574&lt;MAX('Settings'!$B$2,VLOOKUP(B574,'Employees'!$A$2:$H$101,3,FALSE)),F574&gt;'Settings'!$B$5,F574&lt;E574,NOT(OR(G574=1,AND(G574=0.5,E574=F574))),NOT(OR(J574="Pending",J574="Approved",J574="Denied",J574="Canceled"))),"CHECK DATES / FRACTION / STATUS",IF(AND(OR(J574="Approved",J574="Denied"),OR(K574="",NOT(ISNUMBER(L574)))),"ADD DECISION RECORD",IF(AND(OR(J574="Approved",J574="Pending"),COUNTIFS($B$2:$B$1001,B574,$E$2:$E$1001,"&lt;="&amp;F574,$F$2:$F$1001,"&gt;="&amp;E574,$J$2:$J$1001,"&lt;&gt;Denied",$J$2:$J$1001,"&lt;&gt;Canceled")&gt;1),"OVERLAPPING ACTIVE REQUESTS",IF(NETWORKDAYS(E574,F574,'Holidays'!$A$2:$A$51)=0,"NO WORKDAYS","OK"))))))))</f>
        <v/>
      </c>
    </row>
    <row r="575">
      <c r="A575" s="11" t="n"/>
      <c r="B575" s="11" t="n"/>
      <c r="C575" s="8">
        <f>IF($P575="","",IF($P575&lt;&gt;"OK",NA(),VLOOKUP(B575,'Employees'!$A$2:$I$101,2,FALSE)))</f>
        <v/>
      </c>
      <c r="D575" s="2" t="n"/>
      <c r="E575" s="4" t="n"/>
      <c r="F575" s="4" t="n"/>
      <c r="G575" s="12" t="n"/>
      <c r="H575" s="13">
        <f>IF($P575="","",IF($P575&lt;&gt;"OK",NA(),NETWORKDAYS(E575,F575,'Holidays'!$A$2:$A$51)*G575))</f>
        <v/>
      </c>
      <c r="I575" s="13">
        <f>IF($P575="","",IF($P575&lt;&gt;"OK",NA(),H575*'Settings'!$B$4*VLOOKUP(B575,'Employees'!$A$2:$I$101,5,FALSE)))</f>
        <v/>
      </c>
      <c r="J575" s="2" t="n"/>
      <c r="K575" s="2" t="n"/>
      <c r="L575" s="4" t="n"/>
      <c r="M575" s="2" t="n"/>
      <c r="N575" s="13">
        <f>IF($P575="","",IF($P575&lt;&gt;"OK",NA(),IF(J575="Approved",IF(E575&gt;'Settings'!$B$3,0,NETWORKDAYS(E575,MIN(F575,'Settings'!$B$3),'Holidays'!$A$2:$A$51)*G575*'Settings'!$B$4*VLOOKUP(B575,'Employees'!$A$2:$I$101,5,FALSE)),0)))</f>
        <v/>
      </c>
      <c r="O575" s="13">
        <f>IF($P575="","",IF($P575&lt;&gt;"OK",NA(),IF(J575="Approved",I575-N575,0)))</f>
        <v/>
      </c>
      <c r="P575" s="8">
        <f>IF(COUNTA(A575:B575,D575:G575,J575:M575)=0,"",IF('Settings'!$B$7&lt;&gt;"OK","CHECK SETTINGS",IF(OR(A575="",COUNTIFS($A$2:$A$1001,A575)&lt;&gt;1,COUNTIFS('Employees'!$A$2:$A$101,B575,'Employees'!$I$2:$I$101,"OK")&lt;&gt;1,COUNTIFS('Settings'!$H$11:$H$13,D575)&lt;&gt;1),"CHECK ID / TYPE",IF(OR(NOT(ISNUMBER(E575)),NOT(ISNUMBER(F575)),NOT(ISNUMBER(G575))),"CHECK DATES / FRACTION",IF(OR(E575&lt;MAX('Settings'!$B$2,VLOOKUP(B575,'Employees'!$A$2:$H$101,3,FALSE)),F575&gt;'Settings'!$B$5,F575&lt;E575,NOT(OR(G575=1,AND(G575=0.5,E575=F575))),NOT(OR(J575="Pending",J575="Approved",J575="Denied",J575="Canceled"))),"CHECK DATES / FRACTION / STATUS",IF(AND(OR(J575="Approved",J575="Denied"),OR(K575="",NOT(ISNUMBER(L575)))),"ADD DECISION RECORD",IF(AND(OR(J575="Approved",J575="Pending"),COUNTIFS($B$2:$B$1001,B575,$E$2:$E$1001,"&lt;="&amp;F575,$F$2:$F$1001,"&gt;="&amp;E575,$J$2:$J$1001,"&lt;&gt;Denied",$J$2:$J$1001,"&lt;&gt;Canceled")&gt;1),"OVERLAPPING ACTIVE REQUESTS",IF(NETWORKDAYS(E575,F575,'Holidays'!$A$2:$A$51)=0,"NO WORKDAYS","OK"))))))))</f>
        <v/>
      </c>
    </row>
    <row r="576">
      <c r="A576" s="11" t="n"/>
      <c r="B576" s="11" t="n"/>
      <c r="C576" s="8">
        <f>IF($P576="","",IF($P576&lt;&gt;"OK",NA(),VLOOKUP(B576,'Employees'!$A$2:$I$101,2,FALSE)))</f>
        <v/>
      </c>
      <c r="D576" s="2" t="n"/>
      <c r="E576" s="4" t="n"/>
      <c r="F576" s="4" t="n"/>
      <c r="G576" s="12" t="n"/>
      <c r="H576" s="13">
        <f>IF($P576="","",IF($P576&lt;&gt;"OK",NA(),NETWORKDAYS(E576,F576,'Holidays'!$A$2:$A$51)*G576))</f>
        <v/>
      </c>
      <c r="I576" s="13">
        <f>IF($P576="","",IF($P576&lt;&gt;"OK",NA(),H576*'Settings'!$B$4*VLOOKUP(B576,'Employees'!$A$2:$I$101,5,FALSE)))</f>
        <v/>
      </c>
      <c r="J576" s="2" t="n"/>
      <c r="K576" s="2" t="n"/>
      <c r="L576" s="4" t="n"/>
      <c r="M576" s="2" t="n"/>
      <c r="N576" s="13">
        <f>IF($P576="","",IF($P576&lt;&gt;"OK",NA(),IF(J576="Approved",IF(E576&gt;'Settings'!$B$3,0,NETWORKDAYS(E576,MIN(F576,'Settings'!$B$3),'Holidays'!$A$2:$A$51)*G576*'Settings'!$B$4*VLOOKUP(B576,'Employees'!$A$2:$I$101,5,FALSE)),0)))</f>
        <v/>
      </c>
      <c r="O576" s="13">
        <f>IF($P576="","",IF($P576&lt;&gt;"OK",NA(),IF(J576="Approved",I576-N576,0)))</f>
        <v/>
      </c>
      <c r="P576" s="8">
        <f>IF(COUNTA(A576:B576,D576:G576,J576:M576)=0,"",IF('Settings'!$B$7&lt;&gt;"OK","CHECK SETTINGS",IF(OR(A576="",COUNTIFS($A$2:$A$1001,A576)&lt;&gt;1,COUNTIFS('Employees'!$A$2:$A$101,B576,'Employees'!$I$2:$I$101,"OK")&lt;&gt;1,COUNTIFS('Settings'!$H$11:$H$13,D576)&lt;&gt;1),"CHECK ID / TYPE",IF(OR(NOT(ISNUMBER(E576)),NOT(ISNUMBER(F576)),NOT(ISNUMBER(G576))),"CHECK DATES / FRACTION",IF(OR(E576&lt;MAX('Settings'!$B$2,VLOOKUP(B576,'Employees'!$A$2:$H$101,3,FALSE)),F576&gt;'Settings'!$B$5,F576&lt;E576,NOT(OR(G576=1,AND(G576=0.5,E576=F576))),NOT(OR(J576="Pending",J576="Approved",J576="Denied",J576="Canceled"))),"CHECK DATES / FRACTION / STATUS",IF(AND(OR(J576="Approved",J576="Denied"),OR(K576="",NOT(ISNUMBER(L576)))),"ADD DECISION RECORD",IF(AND(OR(J576="Approved",J576="Pending"),COUNTIFS($B$2:$B$1001,B576,$E$2:$E$1001,"&lt;="&amp;F576,$F$2:$F$1001,"&gt;="&amp;E576,$J$2:$J$1001,"&lt;&gt;Denied",$J$2:$J$1001,"&lt;&gt;Canceled")&gt;1),"OVERLAPPING ACTIVE REQUESTS",IF(NETWORKDAYS(E576,F576,'Holidays'!$A$2:$A$51)=0,"NO WORKDAYS","OK"))))))))</f>
        <v/>
      </c>
    </row>
    <row r="577">
      <c r="A577" s="11" t="n"/>
      <c r="B577" s="11" t="n"/>
      <c r="C577" s="8">
        <f>IF($P577="","",IF($P577&lt;&gt;"OK",NA(),VLOOKUP(B577,'Employees'!$A$2:$I$101,2,FALSE)))</f>
        <v/>
      </c>
      <c r="D577" s="2" t="n"/>
      <c r="E577" s="4" t="n"/>
      <c r="F577" s="4" t="n"/>
      <c r="G577" s="12" t="n"/>
      <c r="H577" s="13">
        <f>IF($P577="","",IF($P577&lt;&gt;"OK",NA(),NETWORKDAYS(E577,F577,'Holidays'!$A$2:$A$51)*G577))</f>
        <v/>
      </c>
      <c r="I577" s="13">
        <f>IF($P577="","",IF($P577&lt;&gt;"OK",NA(),H577*'Settings'!$B$4*VLOOKUP(B577,'Employees'!$A$2:$I$101,5,FALSE)))</f>
        <v/>
      </c>
      <c r="J577" s="2" t="n"/>
      <c r="K577" s="2" t="n"/>
      <c r="L577" s="4" t="n"/>
      <c r="M577" s="2" t="n"/>
      <c r="N577" s="13">
        <f>IF($P577="","",IF($P577&lt;&gt;"OK",NA(),IF(J577="Approved",IF(E577&gt;'Settings'!$B$3,0,NETWORKDAYS(E577,MIN(F577,'Settings'!$B$3),'Holidays'!$A$2:$A$51)*G577*'Settings'!$B$4*VLOOKUP(B577,'Employees'!$A$2:$I$101,5,FALSE)),0)))</f>
        <v/>
      </c>
      <c r="O577" s="13">
        <f>IF($P577="","",IF($P577&lt;&gt;"OK",NA(),IF(J577="Approved",I577-N577,0)))</f>
        <v/>
      </c>
      <c r="P577" s="8">
        <f>IF(COUNTA(A577:B577,D577:G577,J577:M577)=0,"",IF('Settings'!$B$7&lt;&gt;"OK","CHECK SETTINGS",IF(OR(A577="",COUNTIFS($A$2:$A$1001,A577)&lt;&gt;1,COUNTIFS('Employees'!$A$2:$A$101,B577,'Employees'!$I$2:$I$101,"OK")&lt;&gt;1,COUNTIFS('Settings'!$H$11:$H$13,D577)&lt;&gt;1),"CHECK ID / TYPE",IF(OR(NOT(ISNUMBER(E577)),NOT(ISNUMBER(F577)),NOT(ISNUMBER(G577))),"CHECK DATES / FRACTION",IF(OR(E577&lt;MAX('Settings'!$B$2,VLOOKUP(B577,'Employees'!$A$2:$H$101,3,FALSE)),F577&gt;'Settings'!$B$5,F577&lt;E577,NOT(OR(G577=1,AND(G577=0.5,E577=F577))),NOT(OR(J577="Pending",J577="Approved",J577="Denied",J577="Canceled"))),"CHECK DATES / FRACTION / STATUS",IF(AND(OR(J577="Approved",J577="Denied"),OR(K577="",NOT(ISNUMBER(L577)))),"ADD DECISION RECORD",IF(AND(OR(J577="Approved",J577="Pending"),COUNTIFS($B$2:$B$1001,B577,$E$2:$E$1001,"&lt;="&amp;F577,$F$2:$F$1001,"&gt;="&amp;E577,$J$2:$J$1001,"&lt;&gt;Denied",$J$2:$J$1001,"&lt;&gt;Canceled")&gt;1),"OVERLAPPING ACTIVE REQUESTS",IF(NETWORKDAYS(E577,F577,'Holidays'!$A$2:$A$51)=0,"NO WORKDAYS","OK"))))))))</f>
        <v/>
      </c>
    </row>
    <row r="578">
      <c r="A578" s="11" t="n"/>
      <c r="B578" s="11" t="n"/>
      <c r="C578" s="8">
        <f>IF($P578="","",IF($P578&lt;&gt;"OK",NA(),VLOOKUP(B578,'Employees'!$A$2:$I$101,2,FALSE)))</f>
        <v/>
      </c>
      <c r="D578" s="2" t="n"/>
      <c r="E578" s="4" t="n"/>
      <c r="F578" s="4" t="n"/>
      <c r="G578" s="12" t="n"/>
      <c r="H578" s="13">
        <f>IF($P578="","",IF($P578&lt;&gt;"OK",NA(),NETWORKDAYS(E578,F578,'Holidays'!$A$2:$A$51)*G578))</f>
        <v/>
      </c>
      <c r="I578" s="13">
        <f>IF($P578="","",IF($P578&lt;&gt;"OK",NA(),H578*'Settings'!$B$4*VLOOKUP(B578,'Employees'!$A$2:$I$101,5,FALSE)))</f>
        <v/>
      </c>
      <c r="J578" s="2" t="n"/>
      <c r="K578" s="2" t="n"/>
      <c r="L578" s="4" t="n"/>
      <c r="M578" s="2" t="n"/>
      <c r="N578" s="13">
        <f>IF($P578="","",IF($P578&lt;&gt;"OK",NA(),IF(J578="Approved",IF(E578&gt;'Settings'!$B$3,0,NETWORKDAYS(E578,MIN(F578,'Settings'!$B$3),'Holidays'!$A$2:$A$51)*G578*'Settings'!$B$4*VLOOKUP(B578,'Employees'!$A$2:$I$101,5,FALSE)),0)))</f>
        <v/>
      </c>
      <c r="O578" s="13">
        <f>IF($P578="","",IF($P578&lt;&gt;"OK",NA(),IF(J578="Approved",I578-N578,0)))</f>
        <v/>
      </c>
      <c r="P578" s="8">
        <f>IF(COUNTA(A578:B578,D578:G578,J578:M578)=0,"",IF('Settings'!$B$7&lt;&gt;"OK","CHECK SETTINGS",IF(OR(A578="",COUNTIFS($A$2:$A$1001,A578)&lt;&gt;1,COUNTIFS('Employees'!$A$2:$A$101,B578,'Employees'!$I$2:$I$101,"OK")&lt;&gt;1,COUNTIFS('Settings'!$H$11:$H$13,D578)&lt;&gt;1),"CHECK ID / TYPE",IF(OR(NOT(ISNUMBER(E578)),NOT(ISNUMBER(F578)),NOT(ISNUMBER(G578))),"CHECK DATES / FRACTION",IF(OR(E578&lt;MAX('Settings'!$B$2,VLOOKUP(B578,'Employees'!$A$2:$H$101,3,FALSE)),F578&gt;'Settings'!$B$5,F578&lt;E578,NOT(OR(G578=1,AND(G578=0.5,E578=F578))),NOT(OR(J578="Pending",J578="Approved",J578="Denied",J578="Canceled"))),"CHECK DATES / FRACTION / STATUS",IF(AND(OR(J578="Approved",J578="Denied"),OR(K578="",NOT(ISNUMBER(L578)))),"ADD DECISION RECORD",IF(AND(OR(J578="Approved",J578="Pending"),COUNTIFS($B$2:$B$1001,B578,$E$2:$E$1001,"&lt;="&amp;F578,$F$2:$F$1001,"&gt;="&amp;E578,$J$2:$J$1001,"&lt;&gt;Denied",$J$2:$J$1001,"&lt;&gt;Canceled")&gt;1),"OVERLAPPING ACTIVE REQUESTS",IF(NETWORKDAYS(E578,F578,'Holidays'!$A$2:$A$51)=0,"NO WORKDAYS","OK"))))))))</f>
        <v/>
      </c>
    </row>
    <row r="579">
      <c r="A579" s="11" t="n"/>
      <c r="B579" s="11" t="n"/>
      <c r="C579" s="8">
        <f>IF($P579="","",IF($P579&lt;&gt;"OK",NA(),VLOOKUP(B579,'Employees'!$A$2:$I$101,2,FALSE)))</f>
        <v/>
      </c>
      <c r="D579" s="2" t="n"/>
      <c r="E579" s="4" t="n"/>
      <c r="F579" s="4" t="n"/>
      <c r="G579" s="12" t="n"/>
      <c r="H579" s="13">
        <f>IF($P579="","",IF($P579&lt;&gt;"OK",NA(),NETWORKDAYS(E579,F579,'Holidays'!$A$2:$A$51)*G579))</f>
        <v/>
      </c>
      <c r="I579" s="13">
        <f>IF($P579="","",IF($P579&lt;&gt;"OK",NA(),H579*'Settings'!$B$4*VLOOKUP(B579,'Employees'!$A$2:$I$101,5,FALSE)))</f>
        <v/>
      </c>
      <c r="J579" s="2" t="n"/>
      <c r="K579" s="2" t="n"/>
      <c r="L579" s="4" t="n"/>
      <c r="M579" s="2" t="n"/>
      <c r="N579" s="13">
        <f>IF($P579="","",IF($P579&lt;&gt;"OK",NA(),IF(J579="Approved",IF(E579&gt;'Settings'!$B$3,0,NETWORKDAYS(E579,MIN(F579,'Settings'!$B$3),'Holidays'!$A$2:$A$51)*G579*'Settings'!$B$4*VLOOKUP(B579,'Employees'!$A$2:$I$101,5,FALSE)),0)))</f>
        <v/>
      </c>
      <c r="O579" s="13">
        <f>IF($P579="","",IF($P579&lt;&gt;"OK",NA(),IF(J579="Approved",I579-N579,0)))</f>
        <v/>
      </c>
      <c r="P579" s="8">
        <f>IF(COUNTA(A579:B579,D579:G579,J579:M579)=0,"",IF('Settings'!$B$7&lt;&gt;"OK","CHECK SETTINGS",IF(OR(A579="",COUNTIFS($A$2:$A$1001,A579)&lt;&gt;1,COUNTIFS('Employees'!$A$2:$A$101,B579,'Employees'!$I$2:$I$101,"OK")&lt;&gt;1,COUNTIFS('Settings'!$H$11:$H$13,D579)&lt;&gt;1),"CHECK ID / TYPE",IF(OR(NOT(ISNUMBER(E579)),NOT(ISNUMBER(F579)),NOT(ISNUMBER(G579))),"CHECK DATES / FRACTION",IF(OR(E579&lt;MAX('Settings'!$B$2,VLOOKUP(B579,'Employees'!$A$2:$H$101,3,FALSE)),F579&gt;'Settings'!$B$5,F579&lt;E579,NOT(OR(G579=1,AND(G579=0.5,E579=F579))),NOT(OR(J579="Pending",J579="Approved",J579="Denied",J579="Canceled"))),"CHECK DATES / FRACTION / STATUS",IF(AND(OR(J579="Approved",J579="Denied"),OR(K579="",NOT(ISNUMBER(L579)))),"ADD DECISION RECORD",IF(AND(OR(J579="Approved",J579="Pending"),COUNTIFS($B$2:$B$1001,B579,$E$2:$E$1001,"&lt;="&amp;F579,$F$2:$F$1001,"&gt;="&amp;E579,$J$2:$J$1001,"&lt;&gt;Denied",$J$2:$J$1001,"&lt;&gt;Canceled")&gt;1),"OVERLAPPING ACTIVE REQUESTS",IF(NETWORKDAYS(E579,F579,'Holidays'!$A$2:$A$51)=0,"NO WORKDAYS","OK"))))))))</f>
        <v/>
      </c>
    </row>
    <row r="580">
      <c r="A580" s="11" t="n"/>
      <c r="B580" s="11" t="n"/>
      <c r="C580" s="8">
        <f>IF($P580="","",IF($P580&lt;&gt;"OK",NA(),VLOOKUP(B580,'Employees'!$A$2:$I$101,2,FALSE)))</f>
        <v/>
      </c>
      <c r="D580" s="2" t="n"/>
      <c r="E580" s="4" t="n"/>
      <c r="F580" s="4" t="n"/>
      <c r="G580" s="12" t="n"/>
      <c r="H580" s="13">
        <f>IF($P580="","",IF($P580&lt;&gt;"OK",NA(),NETWORKDAYS(E580,F580,'Holidays'!$A$2:$A$51)*G580))</f>
        <v/>
      </c>
      <c r="I580" s="13">
        <f>IF($P580="","",IF($P580&lt;&gt;"OK",NA(),H580*'Settings'!$B$4*VLOOKUP(B580,'Employees'!$A$2:$I$101,5,FALSE)))</f>
        <v/>
      </c>
      <c r="J580" s="2" t="n"/>
      <c r="K580" s="2" t="n"/>
      <c r="L580" s="4" t="n"/>
      <c r="M580" s="2" t="n"/>
      <c r="N580" s="13">
        <f>IF($P580="","",IF($P580&lt;&gt;"OK",NA(),IF(J580="Approved",IF(E580&gt;'Settings'!$B$3,0,NETWORKDAYS(E580,MIN(F580,'Settings'!$B$3),'Holidays'!$A$2:$A$51)*G580*'Settings'!$B$4*VLOOKUP(B580,'Employees'!$A$2:$I$101,5,FALSE)),0)))</f>
        <v/>
      </c>
      <c r="O580" s="13">
        <f>IF($P580="","",IF($P580&lt;&gt;"OK",NA(),IF(J580="Approved",I580-N580,0)))</f>
        <v/>
      </c>
      <c r="P580" s="8">
        <f>IF(COUNTA(A580:B580,D580:G580,J580:M580)=0,"",IF('Settings'!$B$7&lt;&gt;"OK","CHECK SETTINGS",IF(OR(A580="",COUNTIFS($A$2:$A$1001,A580)&lt;&gt;1,COUNTIFS('Employees'!$A$2:$A$101,B580,'Employees'!$I$2:$I$101,"OK")&lt;&gt;1,COUNTIFS('Settings'!$H$11:$H$13,D580)&lt;&gt;1),"CHECK ID / TYPE",IF(OR(NOT(ISNUMBER(E580)),NOT(ISNUMBER(F580)),NOT(ISNUMBER(G580))),"CHECK DATES / FRACTION",IF(OR(E580&lt;MAX('Settings'!$B$2,VLOOKUP(B580,'Employees'!$A$2:$H$101,3,FALSE)),F580&gt;'Settings'!$B$5,F580&lt;E580,NOT(OR(G580=1,AND(G580=0.5,E580=F580))),NOT(OR(J580="Pending",J580="Approved",J580="Denied",J580="Canceled"))),"CHECK DATES / FRACTION / STATUS",IF(AND(OR(J580="Approved",J580="Denied"),OR(K580="",NOT(ISNUMBER(L580)))),"ADD DECISION RECORD",IF(AND(OR(J580="Approved",J580="Pending"),COUNTIFS($B$2:$B$1001,B580,$E$2:$E$1001,"&lt;="&amp;F580,$F$2:$F$1001,"&gt;="&amp;E580,$J$2:$J$1001,"&lt;&gt;Denied",$J$2:$J$1001,"&lt;&gt;Canceled")&gt;1),"OVERLAPPING ACTIVE REQUESTS",IF(NETWORKDAYS(E580,F580,'Holidays'!$A$2:$A$51)=0,"NO WORKDAYS","OK"))))))))</f>
        <v/>
      </c>
    </row>
    <row r="581">
      <c r="A581" s="11" t="n"/>
      <c r="B581" s="11" t="n"/>
      <c r="C581" s="8">
        <f>IF($P581="","",IF($P581&lt;&gt;"OK",NA(),VLOOKUP(B581,'Employees'!$A$2:$I$101,2,FALSE)))</f>
        <v/>
      </c>
      <c r="D581" s="2" t="n"/>
      <c r="E581" s="4" t="n"/>
      <c r="F581" s="4" t="n"/>
      <c r="G581" s="12" t="n"/>
      <c r="H581" s="13">
        <f>IF($P581="","",IF($P581&lt;&gt;"OK",NA(),NETWORKDAYS(E581,F581,'Holidays'!$A$2:$A$51)*G581))</f>
        <v/>
      </c>
      <c r="I581" s="13">
        <f>IF($P581="","",IF($P581&lt;&gt;"OK",NA(),H581*'Settings'!$B$4*VLOOKUP(B581,'Employees'!$A$2:$I$101,5,FALSE)))</f>
        <v/>
      </c>
      <c r="J581" s="2" t="n"/>
      <c r="K581" s="2" t="n"/>
      <c r="L581" s="4" t="n"/>
      <c r="M581" s="2" t="n"/>
      <c r="N581" s="13">
        <f>IF($P581="","",IF($P581&lt;&gt;"OK",NA(),IF(J581="Approved",IF(E581&gt;'Settings'!$B$3,0,NETWORKDAYS(E581,MIN(F581,'Settings'!$B$3),'Holidays'!$A$2:$A$51)*G581*'Settings'!$B$4*VLOOKUP(B581,'Employees'!$A$2:$I$101,5,FALSE)),0)))</f>
        <v/>
      </c>
      <c r="O581" s="13">
        <f>IF($P581="","",IF($P581&lt;&gt;"OK",NA(),IF(J581="Approved",I581-N581,0)))</f>
        <v/>
      </c>
      <c r="P581" s="8">
        <f>IF(COUNTA(A581:B581,D581:G581,J581:M581)=0,"",IF('Settings'!$B$7&lt;&gt;"OK","CHECK SETTINGS",IF(OR(A581="",COUNTIFS($A$2:$A$1001,A581)&lt;&gt;1,COUNTIFS('Employees'!$A$2:$A$101,B581,'Employees'!$I$2:$I$101,"OK")&lt;&gt;1,COUNTIFS('Settings'!$H$11:$H$13,D581)&lt;&gt;1),"CHECK ID / TYPE",IF(OR(NOT(ISNUMBER(E581)),NOT(ISNUMBER(F581)),NOT(ISNUMBER(G581))),"CHECK DATES / FRACTION",IF(OR(E581&lt;MAX('Settings'!$B$2,VLOOKUP(B581,'Employees'!$A$2:$H$101,3,FALSE)),F581&gt;'Settings'!$B$5,F581&lt;E581,NOT(OR(G581=1,AND(G581=0.5,E581=F581))),NOT(OR(J581="Pending",J581="Approved",J581="Denied",J581="Canceled"))),"CHECK DATES / FRACTION / STATUS",IF(AND(OR(J581="Approved",J581="Denied"),OR(K581="",NOT(ISNUMBER(L581)))),"ADD DECISION RECORD",IF(AND(OR(J581="Approved",J581="Pending"),COUNTIFS($B$2:$B$1001,B581,$E$2:$E$1001,"&lt;="&amp;F581,$F$2:$F$1001,"&gt;="&amp;E581,$J$2:$J$1001,"&lt;&gt;Denied",$J$2:$J$1001,"&lt;&gt;Canceled")&gt;1),"OVERLAPPING ACTIVE REQUESTS",IF(NETWORKDAYS(E581,F581,'Holidays'!$A$2:$A$51)=0,"NO WORKDAYS","OK"))))))))</f>
        <v/>
      </c>
    </row>
    <row r="582">
      <c r="A582" s="11" t="n"/>
      <c r="B582" s="11" t="n"/>
      <c r="C582" s="8">
        <f>IF($P582="","",IF($P582&lt;&gt;"OK",NA(),VLOOKUP(B582,'Employees'!$A$2:$I$101,2,FALSE)))</f>
        <v/>
      </c>
      <c r="D582" s="2" t="n"/>
      <c r="E582" s="4" t="n"/>
      <c r="F582" s="4" t="n"/>
      <c r="G582" s="12" t="n"/>
      <c r="H582" s="13">
        <f>IF($P582="","",IF($P582&lt;&gt;"OK",NA(),NETWORKDAYS(E582,F582,'Holidays'!$A$2:$A$51)*G582))</f>
        <v/>
      </c>
      <c r="I582" s="13">
        <f>IF($P582="","",IF($P582&lt;&gt;"OK",NA(),H582*'Settings'!$B$4*VLOOKUP(B582,'Employees'!$A$2:$I$101,5,FALSE)))</f>
        <v/>
      </c>
      <c r="J582" s="2" t="n"/>
      <c r="K582" s="2" t="n"/>
      <c r="L582" s="4" t="n"/>
      <c r="M582" s="2" t="n"/>
      <c r="N582" s="13">
        <f>IF($P582="","",IF($P582&lt;&gt;"OK",NA(),IF(J582="Approved",IF(E582&gt;'Settings'!$B$3,0,NETWORKDAYS(E582,MIN(F582,'Settings'!$B$3),'Holidays'!$A$2:$A$51)*G582*'Settings'!$B$4*VLOOKUP(B582,'Employees'!$A$2:$I$101,5,FALSE)),0)))</f>
        <v/>
      </c>
      <c r="O582" s="13">
        <f>IF($P582="","",IF($P582&lt;&gt;"OK",NA(),IF(J582="Approved",I582-N582,0)))</f>
        <v/>
      </c>
      <c r="P582" s="8">
        <f>IF(COUNTA(A582:B582,D582:G582,J582:M582)=0,"",IF('Settings'!$B$7&lt;&gt;"OK","CHECK SETTINGS",IF(OR(A582="",COUNTIFS($A$2:$A$1001,A582)&lt;&gt;1,COUNTIFS('Employees'!$A$2:$A$101,B582,'Employees'!$I$2:$I$101,"OK")&lt;&gt;1,COUNTIFS('Settings'!$H$11:$H$13,D582)&lt;&gt;1),"CHECK ID / TYPE",IF(OR(NOT(ISNUMBER(E582)),NOT(ISNUMBER(F582)),NOT(ISNUMBER(G582))),"CHECK DATES / FRACTION",IF(OR(E582&lt;MAX('Settings'!$B$2,VLOOKUP(B582,'Employees'!$A$2:$H$101,3,FALSE)),F582&gt;'Settings'!$B$5,F582&lt;E582,NOT(OR(G582=1,AND(G582=0.5,E582=F582))),NOT(OR(J582="Pending",J582="Approved",J582="Denied",J582="Canceled"))),"CHECK DATES / FRACTION / STATUS",IF(AND(OR(J582="Approved",J582="Denied"),OR(K582="",NOT(ISNUMBER(L582)))),"ADD DECISION RECORD",IF(AND(OR(J582="Approved",J582="Pending"),COUNTIFS($B$2:$B$1001,B582,$E$2:$E$1001,"&lt;="&amp;F582,$F$2:$F$1001,"&gt;="&amp;E582,$J$2:$J$1001,"&lt;&gt;Denied",$J$2:$J$1001,"&lt;&gt;Canceled")&gt;1),"OVERLAPPING ACTIVE REQUESTS",IF(NETWORKDAYS(E582,F582,'Holidays'!$A$2:$A$51)=0,"NO WORKDAYS","OK"))))))))</f>
        <v/>
      </c>
    </row>
    <row r="583">
      <c r="A583" s="11" t="n"/>
      <c r="B583" s="11" t="n"/>
      <c r="C583" s="8">
        <f>IF($P583="","",IF($P583&lt;&gt;"OK",NA(),VLOOKUP(B583,'Employees'!$A$2:$I$101,2,FALSE)))</f>
        <v/>
      </c>
      <c r="D583" s="2" t="n"/>
      <c r="E583" s="4" t="n"/>
      <c r="F583" s="4" t="n"/>
      <c r="G583" s="12" t="n"/>
      <c r="H583" s="13">
        <f>IF($P583="","",IF($P583&lt;&gt;"OK",NA(),NETWORKDAYS(E583,F583,'Holidays'!$A$2:$A$51)*G583))</f>
        <v/>
      </c>
      <c r="I583" s="13">
        <f>IF($P583="","",IF($P583&lt;&gt;"OK",NA(),H583*'Settings'!$B$4*VLOOKUP(B583,'Employees'!$A$2:$I$101,5,FALSE)))</f>
        <v/>
      </c>
      <c r="J583" s="2" t="n"/>
      <c r="K583" s="2" t="n"/>
      <c r="L583" s="4" t="n"/>
      <c r="M583" s="2" t="n"/>
      <c r="N583" s="13">
        <f>IF($P583="","",IF($P583&lt;&gt;"OK",NA(),IF(J583="Approved",IF(E583&gt;'Settings'!$B$3,0,NETWORKDAYS(E583,MIN(F583,'Settings'!$B$3),'Holidays'!$A$2:$A$51)*G583*'Settings'!$B$4*VLOOKUP(B583,'Employees'!$A$2:$I$101,5,FALSE)),0)))</f>
        <v/>
      </c>
      <c r="O583" s="13">
        <f>IF($P583="","",IF($P583&lt;&gt;"OK",NA(),IF(J583="Approved",I583-N583,0)))</f>
        <v/>
      </c>
      <c r="P583" s="8">
        <f>IF(COUNTA(A583:B583,D583:G583,J583:M583)=0,"",IF('Settings'!$B$7&lt;&gt;"OK","CHECK SETTINGS",IF(OR(A583="",COUNTIFS($A$2:$A$1001,A583)&lt;&gt;1,COUNTIFS('Employees'!$A$2:$A$101,B583,'Employees'!$I$2:$I$101,"OK")&lt;&gt;1,COUNTIFS('Settings'!$H$11:$H$13,D583)&lt;&gt;1),"CHECK ID / TYPE",IF(OR(NOT(ISNUMBER(E583)),NOT(ISNUMBER(F583)),NOT(ISNUMBER(G583))),"CHECK DATES / FRACTION",IF(OR(E583&lt;MAX('Settings'!$B$2,VLOOKUP(B583,'Employees'!$A$2:$H$101,3,FALSE)),F583&gt;'Settings'!$B$5,F583&lt;E583,NOT(OR(G583=1,AND(G583=0.5,E583=F583))),NOT(OR(J583="Pending",J583="Approved",J583="Denied",J583="Canceled"))),"CHECK DATES / FRACTION / STATUS",IF(AND(OR(J583="Approved",J583="Denied"),OR(K583="",NOT(ISNUMBER(L583)))),"ADD DECISION RECORD",IF(AND(OR(J583="Approved",J583="Pending"),COUNTIFS($B$2:$B$1001,B583,$E$2:$E$1001,"&lt;="&amp;F583,$F$2:$F$1001,"&gt;="&amp;E583,$J$2:$J$1001,"&lt;&gt;Denied",$J$2:$J$1001,"&lt;&gt;Canceled")&gt;1),"OVERLAPPING ACTIVE REQUESTS",IF(NETWORKDAYS(E583,F583,'Holidays'!$A$2:$A$51)=0,"NO WORKDAYS","OK"))))))))</f>
        <v/>
      </c>
    </row>
    <row r="584">
      <c r="A584" s="11" t="n"/>
      <c r="B584" s="11" t="n"/>
      <c r="C584" s="8">
        <f>IF($P584="","",IF($P584&lt;&gt;"OK",NA(),VLOOKUP(B584,'Employees'!$A$2:$I$101,2,FALSE)))</f>
        <v/>
      </c>
      <c r="D584" s="2" t="n"/>
      <c r="E584" s="4" t="n"/>
      <c r="F584" s="4" t="n"/>
      <c r="G584" s="12" t="n"/>
      <c r="H584" s="13">
        <f>IF($P584="","",IF($P584&lt;&gt;"OK",NA(),NETWORKDAYS(E584,F584,'Holidays'!$A$2:$A$51)*G584))</f>
        <v/>
      </c>
      <c r="I584" s="13">
        <f>IF($P584="","",IF($P584&lt;&gt;"OK",NA(),H584*'Settings'!$B$4*VLOOKUP(B584,'Employees'!$A$2:$I$101,5,FALSE)))</f>
        <v/>
      </c>
      <c r="J584" s="2" t="n"/>
      <c r="K584" s="2" t="n"/>
      <c r="L584" s="4" t="n"/>
      <c r="M584" s="2" t="n"/>
      <c r="N584" s="13">
        <f>IF($P584="","",IF($P584&lt;&gt;"OK",NA(),IF(J584="Approved",IF(E584&gt;'Settings'!$B$3,0,NETWORKDAYS(E584,MIN(F584,'Settings'!$B$3),'Holidays'!$A$2:$A$51)*G584*'Settings'!$B$4*VLOOKUP(B584,'Employees'!$A$2:$I$101,5,FALSE)),0)))</f>
        <v/>
      </c>
      <c r="O584" s="13">
        <f>IF($P584="","",IF($P584&lt;&gt;"OK",NA(),IF(J584="Approved",I584-N584,0)))</f>
        <v/>
      </c>
      <c r="P584" s="8">
        <f>IF(COUNTA(A584:B584,D584:G584,J584:M584)=0,"",IF('Settings'!$B$7&lt;&gt;"OK","CHECK SETTINGS",IF(OR(A584="",COUNTIFS($A$2:$A$1001,A584)&lt;&gt;1,COUNTIFS('Employees'!$A$2:$A$101,B584,'Employees'!$I$2:$I$101,"OK")&lt;&gt;1,COUNTIFS('Settings'!$H$11:$H$13,D584)&lt;&gt;1),"CHECK ID / TYPE",IF(OR(NOT(ISNUMBER(E584)),NOT(ISNUMBER(F584)),NOT(ISNUMBER(G584))),"CHECK DATES / FRACTION",IF(OR(E584&lt;MAX('Settings'!$B$2,VLOOKUP(B584,'Employees'!$A$2:$H$101,3,FALSE)),F584&gt;'Settings'!$B$5,F584&lt;E584,NOT(OR(G584=1,AND(G584=0.5,E584=F584))),NOT(OR(J584="Pending",J584="Approved",J584="Denied",J584="Canceled"))),"CHECK DATES / FRACTION / STATUS",IF(AND(OR(J584="Approved",J584="Denied"),OR(K584="",NOT(ISNUMBER(L584)))),"ADD DECISION RECORD",IF(AND(OR(J584="Approved",J584="Pending"),COUNTIFS($B$2:$B$1001,B584,$E$2:$E$1001,"&lt;="&amp;F584,$F$2:$F$1001,"&gt;="&amp;E584,$J$2:$J$1001,"&lt;&gt;Denied",$J$2:$J$1001,"&lt;&gt;Canceled")&gt;1),"OVERLAPPING ACTIVE REQUESTS",IF(NETWORKDAYS(E584,F584,'Holidays'!$A$2:$A$51)=0,"NO WORKDAYS","OK"))))))))</f>
        <v/>
      </c>
    </row>
    <row r="585">
      <c r="A585" s="11" t="n"/>
      <c r="B585" s="11" t="n"/>
      <c r="C585" s="8">
        <f>IF($P585="","",IF($P585&lt;&gt;"OK",NA(),VLOOKUP(B585,'Employees'!$A$2:$I$101,2,FALSE)))</f>
        <v/>
      </c>
      <c r="D585" s="2" t="n"/>
      <c r="E585" s="4" t="n"/>
      <c r="F585" s="4" t="n"/>
      <c r="G585" s="12" t="n"/>
      <c r="H585" s="13">
        <f>IF($P585="","",IF($P585&lt;&gt;"OK",NA(),NETWORKDAYS(E585,F585,'Holidays'!$A$2:$A$51)*G585))</f>
        <v/>
      </c>
      <c r="I585" s="13">
        <f>IF($P585="","",IF($P585&lt;&gt;"OK",NA(),H585*'Settings'!$B$4*VLOOKUP(B585,'Employees'!$A$2:$I$101,5,FALSE)))</f>
        <v/>
      </c>
      <c r="J585" s="2" t="n"/>
      <c r="K585" s="2" t="n"/>
      <c r="L585" s="4" t="n"/>
      <c r="M585" s="2" t="n"/>
      <c r="N585" s="13">
        <f>IF($P585="","",IF($P585&lt;&gt;"OK",NA(),IF(J585="Approved",IF(E585&gt;'Settings'!$B$3,0,NETWORKDAYS(E585,MIN(F585,'Settings'!$B$3),'Holidays'!$A$2:$A$51)*G585*'Settings'!$B$4*VLOOKUP(B585,'Employees'!$A$2:$I$101,5,FALSE)),0)))</f>
        <v/>
      </c>
      <c r="O585" s="13">
        <f>IF($P585="","",IF($P585&lt;&gt;"OK",NA(),IF(J585="Approved",I585-N585,0)))</f>
        <v/>
      </c>
      <c r="P585" s="8">
        <f>IF(COUNTA(A585:B585,D585:G585,J585:M585)=0,"",IF('Settings'!$B$7&lt;&gt;"OK","CHECK SETTINGS",IF(OR(A585="",COUNTIFS($A$2:$A$1001,A585)&lt;&gt;1,COUNTIFS('Employees'!$A$2:$A$101,B585,'Employees'!$I$2:$I$101,"OK")&lt;&gt;1,COUNTIFS('Settings'!$H$11:$H$13,D585)&lt;&gt;1),"CHECK ID / TYPE",IF(OR(NOT(ISNUMBER(E585)),NOT(ISNUMBER(F585)),NOT(ISNUMBER(G585))),"CHECK DATES / FRACTION",IF(OR(E585&lt;MAX('Settings'!$B$2,VLOOKUP(B585,'Employees'!$A$2:$H$101,3,FALSE)),F585&gt;'Settings'!$B$5,F585&lt;E585,NOT(OR(G585=1,AND(G585=0.5,E585=F585))),NOT(OR(J585="Pending",J585="Approved",J585="Denied",J585="Canceled"))),"CHECK DATES / FRACTION / STATUS",IF(AND(OR(J585="Approved",J585="Denied"),OR(K585="",NOT(ISNUMBER(L585)))),"ADD DECISION RECORD",IF(AND(OR(J585="Approved",J585="Pending"),COUNTIFS($B$2:$B$1001,B585,$E$2:$E$1001,"&lt;="&amp;F585,$F$2:$F$1001,"&gt;="&amp;E585,$J$2:$J$1001,"&lt;&gt;Denied",$J$2:$J$1001,"&lt;&gt;Canceled")&gt;1),"OVERLAPPING ACTIVE REQUESTS",IF(NETWORKDAYS(E585,F585,'Holidays'!$A$2:$A$51)=0,"NO WORKDAYS","OK"))))))))</f>
        <v/>
      </c>
    </row>
    <row r="586">
      <c r="A586" s="11" t="n"/>
      <c r="B586" s="11" t="n"/>
      <c r="C586" s="8">
        <f>IF($P586="","",IF($P586&lt;&gt;"OK",NA(),VLOOKUP(B586,'Employees'!$A$2:$I$101,2,FALSE)))</f>
        <v/>
      </c>
      <c r="D586" s="2" t="n"/>
      <c r="E586" s="4" t="n"/>
      <c r="F586" s="4" t="n"/>
      <c r="G586" s="12" t="n"/>
      <c r="H586" s="13">
        <f>IF($P586="","",IF($P586&lt;&gt;"OK",NA(),NETWORKDAYS(E586,F586,'Holidays'!$A$2:$A$51)*G586))</f>
        <v/>
      </c>
      <c r="I586" s="13">
        <f>IF($P586="","",IF($P586&lt;&gt;"OK",NA(),H586*'Settings'!$B$4*VLOOKUP(B586,'Employees'!$A$2:$I$101,5,FALSE)))</f>
        <v/>
      </c>
      <c r="J586" s="2" t="n"/>
      <c r="K586" s="2" t="n"/>
      <c r="L586" s="4" t="n"/>
      <c r="M586" s="2" t="n"/>
      <c r="N586" s="13">
        <f>IF($P586="","",IF($P586&lt;&gt;"OK",NA(),IF(J586="Approved",IF(E586&gt;'Settings'!$B$3,0,NETWORKDAYS(E586,MIN(F586,'Settings'!$B$3),'Holidays'!$A$2:$A$51)*G586*'Settings'!$B$4*VLOOKUP(B586,'Employees'!$A$2:$I$101,5,FALSE)),0)))</f>
        <v/>
      </c>
      <c r="O586" s="13">
        <f>IF($P586="","",IF($P586&lt;&gt;"OK",NA(),IF(J586="Approved",I586-N586,0)))</f>
        <v/>
      </c>
      <c r="P586" s="8">
        <f>IF(COUNTA(A586:B586,D586:G586,J586:M586)=0,"",IF('Settings'!$B$7&lt;&gt;"OK","CHECK SETTINGS",IF(OR(A586="",COUNTIFS($A$2:$A$1001,A586)&lt;&gt;1,COUNTIFS('Employees'!$A$2:$A$101,B586,'Employees'!$I$2:$I$101,"OK")&lt;&gt;1,COUNTIFS('Settings'!$H$11:$H$13,D586)&lt;&gt;1),"CHECK ID / TYPE",IF(OR(NOT(ISNUMBER(E586)),NOT(ISNUMBER(F586)),NOT(ISNUMBER(G586))),"CHECK DATES / FRACTION",IF(OR(E586&lt;MAX('Settings'!$B$2,VLOOKUP(B586,'Employees'!$A$2:$H$101,3,FALSE)),F586&gt;'Settings'!$B$5,F586&lt;E586,NOT(OR(G586=1,AND(G586=0.5,E586=F586))),NOT(OR(J586="Pending",J586="Approved",J586="Denied",J586="Canceled"))),"CHECK DATES / FRACTION / STATUS",IF(AND(OR(J586="Approved",J586="Denied"),OR(K586="",NOT(ISNUMBER(L586)))),"ADD DECISION RECORD",IF(AND(OR(J586="Approved",J586="Pending"),COUNTIFS($B$2:$B$1001,B586,$E$2:$E$1001,"&lt;="&amp;F586,$F$2:$F$1001,"&gt;="&amp;E586,$J$2:$J$1001,"&lt;&gt;Denied",$J$2:$J$1001,"&lt;&gt;Canceled")&gt;1),"OVERLAPPING ACTIVE REQUESTS",IF(NETWORKDAYS(E586,F586,'Holidays'!$A$2:$A$51)=0,"NO WORKDAYS","OK"))))))))</f>
        <v/>
      </c>
    </row>
    <row r="587">
      <c r="A587" s="11" t="n"/>
      <c r="B587" s="11" t="n"/>
      <c r="C587" s="8">
        <f>IF($P587="","",IF($P587&lt;&gt;"OK",NA(),VLOOKUP(B587,'Employees'!$A$2:$I$101,2,FALSE)))</f>
        <v/>
      </c>
      <c r="D587" s="2" t="n"/>
      <c r="E587" s="4" t="n"/>
      <c r="F587" s="4" t="n"/>
      <c r="G587" s="12" t="n"/>
      <c r="H587" s="13">
        <f>IF($P587="","",IF($P587&lt;&gt;"OK",NA(),NETWORKDAYS(E587,F587,'Holidays'!$A$2:$A$51)*G587))</f>
        <v/>
      </c>
      <c r="I587" s="13">
        <f>IF($P587="","",IF($P587&lt;&gt;"OK",NA(),H587*'Settings'!$B$4*VLOOKUP(B587,'Employees'!$A$2:$I$101,5,FALSE)))</f>
        <v/>
      </c>
      <c r="J587" s="2" t="n"/>
      <c r="K587" s="2" t="n"/>
      <c r="L587" s="4" t="n"/>
      <c r="M587" s="2" t="n"/>
      <c r="N587" s="13">
        <f>IF($P587="","",IF($P587&lt;&gt;"OK",NA(),IF(J587="Approved",IF(E587&gt;'Settings'!$B$3,0,NETWORKDAYS(E587,MIN(F587,'Settings'!$B$3),'Holidays'!$A$2:$A$51)*G587*'Settings'!$B$4*VLOOKUP(B587,'Employees'!$A$2:$I$101,5,FALSE)),0)))</f>
        <v/>
      </c>
      <c r="O587" s="13">
        <f>IF($P587="","",IF($P587&lt;&gt;"OK",NA(),IF(J587="Approved",I587-N587,0)))</f>
        <v/>
      </c>
      <c r="P587" s="8">
        <f>IF(COUNTA(A587:B587,D587:G587,J587:M587)=0,"",IF('Settings'!$B$7&lt;&gt;"OK","CHECK SETTINGS",IF(OR(A587="",COUNTIFS($A$2:$A$1001,A587)&lt;&gt;1,COUNTIFS('Employees'!$A$2:$A$101,B587,'Employees'!$I$2:$I$101,"OK")&lt;&gt;1,COUNTIFS('Settings'!$H$11:$H$13,D587)&lt;&gt;1),"CHECK ID / TYPE",IF(OR(NOT(ISNUMBER(E587)),NOT(ISNUMBER(F587)),NOT(ISNUMBER(G587))),"CHECK DATES / FRACTION",IF(OR(E587&lt;MAX('Settings'!$B$2,VLOOKUP(B587,'Employees'!$A$2:$H$101,3,FALSE)),F587&gt;'Settings'!$B$5,F587&lt;E587,NOT(OR(G587=1,AND(G587=0.5,E587=F587))),NOT(OR(J587="Pending",J587="Approved",J587="Denied",J587="Canceled"))),"CHECK DATES / FRACTION / STATUS",IF(AND(OR(J587="Approved",J587="Denied"),OR(K587="",NOT(ISNUMBER(L587)))),"ADD DECISION RECORD",IF(AND(OR(J587="Approved",J587="Pending"),COUNTIFS($B$2:$B$1001,B587,$E$2:$E$1001,"&lt;="&amp;F587,$F$2:$F$1001,"&gt;="&amp;E587,$J$2:$J$1001,"&lt;&gt;Denied",$J$2:$J$1001,"&lt;&gt;Canceled")&gt;1),"OVERLAPPING ACTIVE REQUESTS",IF(NETWORKDAYS(E587,F587,'Holidays'!$A$2:$A$51)=0,"NO WORKDAYS","OK"))))))))</f>
        <v/>
      </c>
    </row>
    <row r="588">
      <c r="A588" s="11" t="n"/>
      <c r="B588" s="11" t="n"/>
      <c r="C588" s="8">
        <f>IF($P588="","",IF($P588&lt;&gt;"OK",NA(),VLOOKUP(B588,'Employees'!$A$2:$I$101,2,FALSE)))</f>
        <v/>
      </c>
      <c r="D588" s="2" t="n"/>
      <c r="E588" s="4" t="n"/>
      <c r="F588" s="4" t="n"/>
      <c r="G588" s="12" t="n"/>
      <c r="H588" s="13">
        <f>IF($P588="","",IF($P588&lt;&gt;"OK",NA(),NETWORKDAYS(E588,F588,'Holidays'!$A$2:$A$51)*G588))</f>
        <v/>
      </c>
      <c r="I588" s="13">
        <f>IF($P588="","",IF($P588&lt;&gt;"OK",NA(),H588*'Settings'!$B$4*VLOOKUP(B588,'Employees'!$A$2:$I$101,5,FALSE)))</f>
        <v/>
      </c>
      <c r="J588" s="2" t="n"/>
      <c r="K588" s="2" t="n"/>
      <c r="L588" s="4" t="n"/>
      <c r="M588" s="2" t="n"/>
      <c r="N588" s="13">
        <f>IF($P588="","",IF($P588&lt;&gt;"OK",NA(),IF(J588="Approved",IF(E588&gt;'Settings'!$B$3,0,NETWORKDAYS(E588,MIN(F588,'Settings'!$B$3),'Holidays'!$A$2:$A$51)*G588*'Settings'!$B$4*VLOOKUP(B588,'Employees'!$A$2:$I$101,5,FALSE)),0)))</f>
        <v/>
      </c>
      <c r="O588" s="13">
        <f>IF($P588="","",IF($P588&lt;&gt;"OK",NA(),IF(J588="Approved",I588-N588,0)))</f>
        <v/>
      </c>
      <c r="P588" s="8">
        <f>IF(COUNTA(A588:B588,D588:G588,J588:M588)=0,"",IF('Settings'!$B$7&lt;&gt;"OK","CHECK SETTINGS",IF(OR(A588="",COUNTIFS($A$2:$A$1001,A588)&lt;&gt;1,COUNTIFS('Employees'!$A$2:$A$101,B588,'Employees'!$I$2:$I$101,"OK")&lt;&gt;1,COUNTIFS('Settings'!$H$11:$H$13,D588)&lt;&gt;1),"CHECK ID / TYPE",IF(OR(NOT(ISNUMBER(E588)),NOT(ISNUMBER(F588)),NOT(ISNUMBER(G588))),"CHECK DATES / FRACTION",IF(OR(E588&lt;MAX('Settings'!$B$2,VLOOKUP(B588,'Employees'!$A$2:$H$101,3,FALSE)),F588&gt;'Settings'!$B$5,F588&lt;E588,NOT(OR(G588=1,AND(G588=0.5,E588=F588))),NOT(OR(J588="Pending",J588="Approved",J588="Denied",J588="Canceled"))),"CHECK DATES / FRACTION / STATUS",IF(AND(OR(J588="Approved",J588="Denied"),OR(K588="",NOT(ISNUMBER(L588)))),"ADD DECISION RECORD",IF(AND(OR(J588="Approved",J588="Pending"),COUNTIFS($B$2:$B$1001,B588,$E$2:$E$1001,"&lt;="&amp;F588,$F$2:$F$1001,"&gt;="&amp;E588,$J$2:$J$1001,"&lt;&gt;Denied",$J$2:$J$1001,"&lt;&gt;Canceled")&gt;1),"OVERLAPPING ACTIVE REQUESTS",IF(NETWORKDAYS(E588,F588,'Holidays'!$A$2:$A$51)=0,"NO WORKDAYS","OK"))))))))</f>
        <v/>
      </c>
    </row>
    <row r="589">
      <c r="A589" s="11" t="n"/>
      <c r="B589" s="11" t="n"/>
      <c r="C589" s="8">
        <f>IF($P589="","",IF($P589&lt;&gt;"OK",NA(),VLOOKUP(B589,'Employees'!$A$2:$I$101,2,FALSE)))</f>
        <v/>
      </c>
      <c r="D589" s="2" t="n"/>
      <c r="E589" s="4" t="n"/>
      <c r="F589" s="4" t="n"/>
      <c r="G589" s="12" t="n"/>
      <c r="H589" s="13">
        <f>IF($P589="","",IF($P589&lt;&gt;"OK",NA(),NETWORKDAYS(E589,F589,'Holidays'!$A$2:$A$51)*G589))</f>
        <v/>
      </c>
      <c r="I589" s="13">
        <f>IF($P589="","",IF($P589&lt;&gt;"OK",NA(),H589*'Settings'!$B$4*VLOOKUP(B589,'Employees'!$A$2:$I$101,5,FALSE)))</f>
        <v/>
      </c>
      <c r="J589" s="2" t="n"/>
      <c r="K589" s="2" t="n"/>
      <c r="L589" s="4" t="n"/>
      <c r="M589" s="2" t="n"/>
      <c r="N589" s="13">
        <f>IF($P589="","",IF($P589&lt;&gt;"OK",NA(),IF(J589="Approved",IF(E589&gt;'Settings'!$B$3,0,NETWORKDAYS(E589,MIN(F589,'Settings'!$B$3),'Holidays'!$A$2:$A$51)*G589*'Settings'!$B$4*VLOOKUP(B589,'Employees'!$A$2:$I$101,5,FALSE)),0)))</f>
        <v/>
      </c>
      <c r="O589" s="13">
        <f>IF($P589="","",IF($P589&lt;&gt;"OK",NA(),IF(J589="Approved",I589-N589,0)))</f>
        <v/>
      </c>
      <c r="P589" s="8">
        <f>IF(COUNTA(A589:B589,D589:G589,J589:M589)=0,"",IF('Settings'!$B$7&lt;&gt;"OK","CHECK SETTINGS",IF(OR(A589="",COUNTIFS($A$2:$A$1001,A589)&lt;&gt;1,COUNTIFS('Employees'!$A$2:$A$101,B589,'Employees'!$I$2:$I$101,"OK")&lt;&gt;1,COUNTIFS('Settings'!$H$11:$H$13,D589)&lt;&gt;1),"CHECK ID / TYPE",IF(OR(NOT(ISNUMBER(E589)),NOT(ISNUMBER(F589)),NOT(ISNUMBER(G589))),"CHECK DATES / FRACTION",IF(OR(E589&lt;MAX('Settings'!$B$2,VLOOKUP(B589,'Employees'!$A$2:$H$101,3,FALSE)),F589&gt;'Settings'!$B$5,F589&lt;E589,NOT(OR(G589=1,AND(G589=0.5,E589=F589))),NOT(OR(J589="Pending",J589="Approved",J589="Denied",J589="Canceled"))),"CHECK DATES / FRACTION / STATUS",IF(AND(OR(J589="Approved",J589="Denied"),OR(K589="",NOT(ISNUMBER(L589)))),"ADD DECISION RECORD",IF(AND(OR(J589="Approved",J589="Pending"),COUNTIFS($B$2:$B$1001,B589,$E$2:$E$1001,"&lt;="&amp;F589,$F$2:$F$1001,"&gt;="&amp;E589,$J$2:$J$1001,"&lt;&gt;Denied",$J$2:$J$1001,"&lt;&gt;Canceled")&gt;1),"OVERLAPPING ACTIVE REQUESTS",IF(NETWORKDAYS(E589,F589,'Holidays'!$A$2:$A$51)=0,"NO WORKDAYS","OK"))))))))</f>
        <v/>
      </c>
    </row>
    <row r="590">
      <c r="A590" s="11" t="n"/>
      <c r="B590" s="11" t="n"/>
      <c r="C590" s="8">
        <f>IF($P590="","",IF($P590&lt;&gt;"OK",NA(),VLOOKUP(B590,'Employees'!$A$2:$I$101,2,FALSE)))</f>
        <v/>
      </c>
      <c r="D590" s="2" t="n"/>
      <c r="E590" s="4" t="n"/>
      <c r="F590" s="4" t="n"/>
      <c r="G590" s="12" t="n"/>
      <c r="H590" s="13">
        <f>IF($P590="","",IF($P590&lt;&gt;"OK",NA(),NETWORKDAYS(E590,F590,'Holidays'!$A$2:$A$51)*G590))</f>
        <v/>
      </c>
      <c r="I590" s="13">
        <f>IF($P590="","",IF($P590&lt;&gt;"OK",NA(),H590*'Settings'!$B$4*VLOOKUP(B590,'Employees'!$A$2:$I$101,5,FALSE)))</f>
        <v/>
      </c>
      <c r="J590" s="2" t="n"/>
      <c r="K590" s="2" t="n"/>
      <c r="L590" s="4" t="n"/>
      <c r="M590" s="2" t="n"/>
      <c r="N590" s="13">
        <f>IF($P590="","",IF($P590&lt;&gt;"OK",NA(),IF(J590="Approved",IF(E590&gt;'Settings'!$B$3,0,NETWORKDAYS(E590,MIN(F590,'Settings'!$B$3),'Holidays'!$A$2:$A$51)*G590*'Settings'!$B$4*VLOOKUP(B590,'Employees'!$A$2:$I$101,5,FALSE)),0)))</f>
        <v/>
      </c>
      <c r="O590" s="13">
        <f>IF($P590="","",IF($P590&lt;&gt;"OK",NA(),IF(J590="Approved",I590-N590,0)))</f>
        <v/>
      </c>
      <c r="P590" s="8">
        <f>IF(COUNTA(A590:B590,D590:G590,J590:M590)=0,"",IF('Settings'!$B$7&lt;&gt;"OK","CHECK SETTINGS",IF(OR(A590="",COUNTIFS($A$2:$A$1001,A590)&lt;&gt;1,COUNTIFS('Employees'!$A$2:$A$101,B590,'Employees'!$I$2:$I$101,"OK")&lt;&gt;1,COUNTIFS('Settings'!$H$11:$H$13,D590)&lt;&gt;1),"CHECK ID / TYPE",IF(OR(NOT(ISNUMBER(E590)),NOT(ISNUMBER(F590)),NOT(ISNUMBER(G590))),"CHECK DATES / FRACTION",IF(OR(E590&lt;MAX('Settings'!$B$2,VLOOKUP(B590,'Employees'!$A$2:$H$101,3,FALSE)),F590&gt;'Settings'!$B$5,F590&lt;E590,NOT(OR(G590=1,AND(G590=0.5,E590=F590))),NOT(OR(J590="Pending",J590="Approved",J590="Denied",J590="Canceled"))),"CHECK DATES / FRACTION / STATUS",IF(AND(OR(J590="Approved",J590="Denied"),OR(K590="",NOT(ISNUMBER(L590)))),"ADD DECISION RECORD",IF(AND(OR(J590="Approved",J590="Pending"),COUNTIFS($B$2:$B$1001,B590,$E$2:$E$1001,"&lt;="&amp;F590,$F$2:$F$1001,"&gt;="&amp;E590,$J$2:$J$1001,"&lt;&gt;Denied",$J$2:$J$1001,"&lt;&gt;Canceled")&gt;1),"OVERLAPPING ACTIVE REQUESTS",IF(NETWORKDAYS(E590,F590,'Holidays'!$A$2:$A$51)=0,"NO WORKDAYS","OK"))))))))</f>
        <v/>
      </c>
    </row>
    <row r="591">
      <c r="A591" s="11" t="n"/>
      <c r="B591" s="11" t="n"/>
      <c r="C591" s="8">
        <f>IF($P591="","",IF($P591&lt;&gt;"OK",NA(),VLOOKUP(B591,'Employees'!$A$2:$I$101,2,FALSE)))</f>
        <v/>
      </c>
      <c r="D591" s="2" t="n"/>
      <c r="E591" s="4" t="n"/>
      <c r="F591" s="4" t="n"/>
      <c r="G591" s="12" t="n"/>
      <c r="H591" s="13">
        <f>IF($P591="","",IF($P591&lt;&gt;"OK",NA(),NETWORKDAYS(E591,F591,'Holidays'!$A$2:$A$51)*G591))</f>
        <v/>
      </c>
      <c r="I591" s="13">
        <f>IF($P591="","",IF($P591&lt;&gt;"OK",NA(),H591*'Settings'!$B$4*VLOOKUP(B591,'Employees'!$A$2:$I$101,5,FALSE)))</f>
        <v/>
      </c>
      <c r="J591" s="2" t="n"/>
      <c r="K591" s="2" t="n"/>
      <c r="L591" s="4" t="n"/>
      <c r="M591" s="2" t="n"/>
      <c r="N591" s="13">
        <f>IF($P591="","",IF($P591&lt;&gt;"OK",NA(),IF(J591="Approved",IF(E591&gt;'Settings'!$B$3,0,NETWORKDAYS(E591,MIN(F591,'Settings'!$B$3),'Holidays'!$A$2:$A$51)*G591*'Settings'!$B$4*VLOOKUP(B591,'Employees'!$A$2:$I$101,5,FALSE)),0)))</f>
        <v/>
      </c>
      <c r="O591" s="13">
        <f>IF($P591="","",IF($P591&lt;&gt;"OK",NA(),IF(J591="Approved",I591-N591,0)))</f>
        <v/>
      </c>
      <c r="P591" s="8">
        <f>IF(COUNTA(A591:B591,D591:G591,J591:M591)=0,"",IF('Settings'!$B$7&lt;&gt;"OK","CHECK SETTINGS",IF(OR(A591="",COUNTIFS($A$2:$A$1001,A591)&lt;&gt;1,COUNTIFS('Employees'!$A$2:$A$101,B591,'Employees'!$I$2:$I$101,"OK")&lt;&gt;1,COUNTIFS('Settings'!$H$11:$H$13,D591)&lt;&gt;1),"CHECK ID / TYPE",IF(OR(NOT(ISNUMBER(E591)),NOT(ISNUMBER(F591)),NOT(ISNUMBER(G591))),"CHECK DATES / FRACTION",IF(OR(E591&lt;MAX('Settings'!$B$2,VLOOKUP(B591,'Employees'!$A$2:$H$101,3,FALSE)),F591&gt;'Settings'!$B$5,F591&lt;E591,NOT(OR(G591=1,AND(G591=0.5,E591=F591))),NOT(OR(J591="Pending",J591="Approved",J591="Denied",J591="Canceled"))),"CHECK DATES / FRACTION / STATUS",IF(AND(OR(J591="Approved",J591="Denied"),OR(K591="",NOT(ISNUMBER(L591)))),"ADD DECISION RECORD",IF(AND(OR(J591="Approved",J591="Pending"),COUNTIFS($B$2:$B$1001,B591,$E$2:$E$1001,"&lt;="&amp;F591,$F$2:$F$1001,"&gt;="&amp;E591,$J$2:$J$1001,"&lt;&gt;Denied",$J$2:$J$1001,"&lt;&gt;Canceled")&gt;1),"OVERLAPPING ACTIVE REQUESTS",IF(NETWORKDAYS(E591,F591,'Holidays'!$A$2:$A$51)=0,"NO WORKDAYS","OK"))))))))</f>
        <v/>
      </c>
    </row>
    <row r="592">
      <c r="A592" s="11" t="n"/>
      <c r="B592" s="11" t="n"/>
      <c r="C592" s="8">
        <f>IF($P592="","",IF($P592&lt;&gt;"OK",NA(),VLOOKUP(B592,'Employees'!$A$2:$I$101,2,FALSE)))</f>
        <v/>
      </c>
      <c r="D592" s="2" t="n"/>
      <c r="E592" s="4" t="n"/>
      <c r="F592" s="4" t="n"/>
      <c r="G592" s="12" t="n"/>
      <c r="H592" s="13">
        <f>IF($P592="","",IF($P592&lt;&gt;"OK",NA(),NETWORKDAYS(E592,F592,'Holidays'!$A$2:$A$51)*G592))</f>
        <v/>
      </c>
      <c r="I592" s="13">
        <f>IF($P592="","",IF($P592&lt;&gt;"OK",NA(),H592*'Settings'!$B$4*VLOOKUP(B592,'Employees'!$A$2:$I$101,5,FALSE)))</f>
        <v/>
      </c>
      <c r="J592" s="2" t="n"/>
      <c r="K592" s="2" t="n"/>
      <c r="L592" s="4" t="n"/>
      <c r="M592" s="2" t="n"/>
      <c r="N592" s="13">
        <f>IF($P592="","",IF($P592&lt;&gt;"OK",NA(),IF(J592="Approved",IF(E592&gt;'Settings'!$B$3,0,NETWORKDAYS(E592,MIN(F592,'Settings'!$B$3),'Holidays'!$A$2:$A$51)*G592*'Settings'!$B$4*VLOOKUP(B592,'Employees'!$A$2:$I$101,5,FALSE)),0)))</f>
        <v/>
      </c>
      <c r="O592" s="13">
        <f>IF($P592="","",IF($P592&lt;&gt;"OK",NA(),IF(J592="Approved",I592-N592,0)))</f>
        <v/>
      </c>
      <c r="P592" s="8">
        <f>IF(COUNTA(A592:B592,D592:G592,J592:M592)=0,"",IF('Settings'!$B$7&lt;&gt;"OK","CHECK SETTINGS",IF(OR(A592="",COUNTIFS($A$2:$A$1001,A592)&lt;&gt;1,COUNTIFS('Employees'!$A$2:$A$101,B592,'Employees'!$I$2:$I$101,"OK")&lt;&gt;1,COUNTIFS('Settings'!$H$11:$H$13,D592)&lt;&gt;1),"CHECK ID / TYPE",IF(OR(NOT(ISNUMBER(E592)),NOT(ISNUMBER(F592)),NOT(ISNUMBER(G592))),"CHECK DATES / FRACTION",IF(OR(E592&lt;MAX('Settings'!$B$2,VLOOKUP(B592,'Employees'!$A$2:$H$101,3,FALSE)),F592&gt;'Settings'!$B$5,F592&lt;E592,NOT(OR(G592=1,AND(G592=0.5,E592=F592))),NOT(OR(J592="Pending",J592="Approved",J592="Denied",J592="Canceled"))),"CHECK DATES / FRACTION / STATUS",IF(AND(OR(J592="Approved",J592="Denied"),OR(K592="",NOT(ISNUMBER(L592)))),"ADD DECISION RECORD",IF(AND(OR(J592="Approved",J592="Pending"),COUNTIFS($B$2:$B$1001,B592,$E$2:$E$1001,"&lt;="&amp;F592,$F$2:$F$1001,"&gt;="&amp;E592,$J$2:$J$1001,"&lt;&gt;Denied",$J$2:$J$1001,"&lt;&gt;Canceled")&gt;1),"OVERLAPPING ACTIVE REQUESTS",IF(NETWORKDAYS(E592,F592,'Holidays'!$A$2:$A$51)=0,"NO WORKDAYS","OK"))))))))</f>
        <v/>
      </c>
    </row>
    <row r="593">
      <c r="A593" s="11" t="n"/>
      <c r="B593" s="11" t="n"/>
      <c r="C593" s="8">
        <f>IF($P593="","",IF($P593&lt;&gt;"OK",NA(),VLOOKUP(B593,'Employees'!$A$2:$I$101,2,FALSE)))</f>
        <v/>
      </c>
      <c r="D593" s="2" t="n"/>
      <c r="E593" s="4" t="n"/>
      <c r="F593" s="4" t="n"/>
      <c r="G593" s="12" t="n"/>
      <c r="H593" s="13">
        <f>IF($P593="","",IF($P593&lt;&gt;"OK",NA(),NETWORKDAYS(E593,F593,'Holidays'!$A$2:$A$51)*G593))</f>
        <v/>
      </c>
      <c r="I593" s="13">
        <f>IF($P593="","",IF($P593&lt;&gt;"OK",NA(),H593*'Settings'!$B$4*VLOOKUP(B593,'Employees'!$A$2:$I$101,5,FALSE)))</f>
        <v/>
      </c>
      <c r="J593" s="2" t="n"/>
      <c r="K593" s="2" t="n"/>
      <c r="L593" s="4" t="n"/>
      <c r="M593" s="2" t="n"/>
      <c r="N593" s="13">
        <f>IF($P593="","",IF($P593&lt;&gt;"OK",NA(),IF(J593="Approved",IF(E593&gt;'Settings'!$B$3,0,NETWORKDAYS(E593,MIN(F593,'Settings'!$B$3),'Holidays'!$A$2:$A$51)*G593*'Settings'!$B$4*VLOOKUP(B593,'Employees'!$A$2:$I$101,5,FALSE)),0)))</f>
        <v/>
      </c>
      <c r="O593" s="13">
        <f>IF($P593="","",IF($P593&lt;&gt;"OK",NA(),IF(J593="Approved",I593-N593,0)))</f>
        <v/>
      </c>
      <c r="P593" s="8">
        <f>IF(COUNTA(A593:B593,D593:G593,J593:M593)=0,"",IF('Settings'!$B$7&lt;&gt;"OK","CHECK SETTINGS",IF(OR(A593="",COUNTIFS($A$2:$A$1001,A593)&lt;&gt;1,COUNTIFS('Employees'!$A$2:$A$101,B593,'Employees'!$I$2:$I$101,"OK")&lt;&gt;1,COUNTIFS('Settings'!$H$11:$H$13,D593)&lt;&gt;1),"CHECK ID / TYPE",IF(OR(NOT(ISNUMBER(E593)),NOT(ISNUMBER(F593)),NOT(ISNUMBER(G593))),"CHECK DATES / FRACTION",IF(OR(E593&lt;MAX('Settings'!$B$2,VLOOKUP(B593,'Employees'!$A$2:$H$101,3,FALSE)),F593&gt;'Settings'!$B$5,F593&lt;E593,NOT(OR(G593=1,AND(G593=0.5,E593=F593))),NOT(OR(J593="Pending",J593="Approved",J593="Denied",J593="Canceled"))),"CHECK DATES / FRACTION / STATUS",IF(AND(OR(J593="Approved",J593="Denied"),OR(K593="",NOT(ISNUMBER(L593)))),"ADD DECISION RECORD",IF(AND(OR(J593="Approved",J593="Pending"),COUNTIFS($B$2:$B$1001,B593,$E$2:$E$1001,"&lt;="&amp;F593,$F$2:$F$1001,"&gt;="&amp;E593,$J$2:$J$1001,"&lt;&gt;Denied",$J$2:$J$1001,"&lt;&gt;Canceled")&gt;1),"OVERLAPPING ACTIVE REQUESTS",IF(NETWORKDAYS(E593,F593,'Holidays'!$A$2:$A$51)=0,"NO WORKDAYS","OK"))))))))</f>
        <v/>
      </c>
    </row>
    <row r="594">
      <c r="A594" s="11" t="n"/>
      <c r="B594" s="11" t="n"/>
      <c r="C594" s="8">
        <f>IF($P594="","",IF($P594&lt;&gt;"OK",NA(),VLOOKUP(B594,'Employees'!$A$2:$I$101,2,FALSE)))</f>
        <v/>
      </c>
      <c r="D594" s="2" t="n"/>
      <c r="E594" s="4" t="n"/>
      <c r="F594" s="4" t="n"/>
      <c r="G594" s="12" t="n"/>
      <c r="H594" s="13">
        <f>IF($P594="","",IF($P594&lt;&gt;"OK",NA(),NETWORKDAYS(E594,F594,'Holidays'!$A$2:$A$51)*G594))</f>
        <v/>
      </c>
      <c r="I594" s="13">
        <f>IF($P594="","",IF($P594&lt;&gt;"OK",NA(),H594*'Settings'!$B$4*VLOOKUP(B594,'Employees'!$A$2:$I$101,5,FALSE)))</f>
        <v/>
      </c>
      <c r="J594" s="2" t="n"/>
      <c r="K594" s="2" t="n"/>
      <c r="L594" s="4" t="n"/>
      <c r="M594" s="2" t="n"/>
      <c r="N594" s="13">
        <f>IF($P594="","",IF($P594&lt;&gt;"OK",NA(),IF(J594="Approved",IF(E594&gt;'Settings'!$B$3,0,NETWORKDAYS(E594,MIN(F594,'Settings'!$B$3),'Holidays'!$A$2:$A$51)*G594*'Settings'!$B$4*VLOOKUP(B594,'Employees'!$A$2:$I$101,5,FALSE)),0)))</f>
        <v/>
      </c>
      <c r="O594" s="13">
        <f>IF($P594="","",IF($P594&lt;&gt;"OK",NA(),IF(J594="Approved",I594-N594,0)))</f>
        <v/>
      </c>
      <c r="P594" s="8">
        <f>IF(COUNTA(A594:B594,D594:G594,J594:M594)=0,"",IF('Settings'!$B$7&lt;&gt;"OK","CHECK SETTINGS",IF(OR(A594="",COUNTIFS($A$2:$A$1001,A594)&lt;&gt;1,COUNTIFS('Employees'!$A$2:$A$101,B594,'Employees'!$I$2:$I$101,"OK")&lt;&gt;1,COUNTIFS('Settings'!$H$11:$H$13,D594)&lt;&gt;1),"CHECK ID / TYPE",IF(OR(NOT(ISNUMBER(E594)),NOT(ISNUMBER(F594)),NOT(ISNUMBER(G594))),"CHECK DATES / FRACTION",IF(OR(E594&lt;MAX('Settings'!$B$2,VLOOKUP(B594,'Employees'!$A$2:$H$101,3,FALSE)),F594&gt;'Settings'!$B$5,F594&lt;E594,NOT(OR(G594=1,AND(G594=0.5,E594=F594))),NOT(OR(J594="Pending",J594="Approved",J594="Denied",J594="Canceled"))),"CHECK DATES / FRACTION / STATUS",IF(AND(OR(J594="Approved",J594="Denied"),OR(K594="",NOT(ISNUMBER(L594)))),"ADD DECISION RECORD",IF(AND(OR(J594="Approved",J594="Pending"),COUNTIFS($B$2:$B$1001,B594,$E$2:$E$1001,"&lt;="&amp;F594,$F$2:$F$1001,"&gt;="&amp;E594,$J$2:$J$1001,"&lt;&gt;Denied",$J$2:$J$1001,"&lt;&gt;Canceled")&gt;1),"OVERLAPPING ACTIVE REQUESTS",IF(NETWORKDAYS(E594,F594,'Holidays'!$A$2:$A$51)=0,"NO WORKDAYS","OK"))))))))</f>
        <v/>
      </c>
    </row>
    <row r="595">
      <c r="A595" s="11" t="n"/>
      <c r="B595" s="11" t="n"/>
      <c r="C595" s="8">
        <f>IF($P595="","",IF($P595&lt;&gt;"OK",NA(),VLOOKUP(B595,'Employees'!$A$2:$I$101,2,FALSE)))</f>
        <v/>
      </c>
      <c r="D595" s="2" t="n"/>
      <c r="E595" s="4" t="n"/>
      <c r="F595" s="4" t="n"/>
      <c r="G595" s="12" t="n"/>
      <c r="H595" s="13">
        <f>IF($P595="","",IF($P595&lt;&gt;"OK",NA(),NETWORKDAYS(E595,F595,'Holidays'!$A$2:$A$51)*G595))</f>
        <v/>
      </c>
      <c r="I595" s="13">
        <f>IF($P595="","",IF($P595&lt;&gt;"OK",NA(),H595*'Settings'!$B$4*VLOOKUP(B595,'Employees'!$A$2:$I$101,5,FALSE)))</f>
        <v/>
      </c>
      <c r="J595" s="2" t="n"/>
      <c r="K595" s="2" t="n"/>
      <c r="L595" s="4" t="n"/>
      <c r="M595" s="2" t="n"/>
      <c r="N595" s="13">
        <f>IF($P595="","",IF($P595&lt;&gt;"OK",NA(),IF(J595="Approved",IF(E595&gt;'Settings'!$B$3,0,NETWORKDAYS(E595,MIN(F595,'Settings'!$B$3),'Holidays'!$A$2:$A$51)*G595*'Settings'!$B$4*VLOOKUP(B595,'Employees'!$A$2:$I$101,5,FALSE)),0)))</f>
        <v/>
      </c>
      <c r="O595" s="13">
        <f>IF($P595="","",IF($P595&lt;&gt;"OK",NA(),IF(J595="Approved",I595-N595,0)))</f>
        <v/>
      </c>
      <c r="P595" s="8">
        <f>IF(COUNTA(A595:B595,D595:G595,J595:M595)=0,"",IF('Settings'!$B$7&lt;&gt;"OK","CHECK SETTINGS",IF(OR(A595="",COUNTIFS($A$2:$A$1001,A595)&lt;&gt;1,COUNTIFS('Employees'!$A$2:$A$101,B595,'Employees'!$I$2:$I$101,"OK")&lt;&gt;1,COUNTIFS('Settings'!$H$11:$H$13,D595)&lt;&gt;1),"CHECK ID / TYPE",IF(OR(NOT(ISNUMBER(E595)),NOT(ISNUMBER(F595)),NOT(ISNUMBER(G595))),"CHECK DATES / FRACTION",IF(OR(E595&lt;MAX('Settings'!$B$2,VLOOKUP(B595,'Employees'!$A$2:$H$101,3,FALSE)),F595&gt;'Settings'!$B$5,F595&lt;E595,NOT(OR(G595=1,AND(G595=0.5,E595=F595))),NOT(OR(J595="Pending",J595="Approved",J595="Denied",J595="Canceled"))),"CHECK DATES / FRACTION / STATUS",IF(AND(OR(J595="Approved",J595="Denied"),OR(K595="",NOT(ISNUMBER(L595)))),"ADD DECISION RECORD",IF(AND(OR(J595="Approved",J595="Pending"),COUNTIFS($B$2:$B$1001,B595,$E$2:$E$1001,"&lt;="&amp;F595,$F$2:$F$1001,"&gt;="&amp;E595,$J$2:$J$1001,"&lt;&gt;Denied",$J$2:$J$1001,"&lt;&gt;Canceled")&gt;1),"OVERLAPPING ACTIVE REQUESTS",IF(NETWORKDAYS(E595,F595,'Holidays'!$A$2:$A$51)=0,"NO WORKDAYS","OK"))))))))</f>
        <v/>
      </c>
    </row>
    <row r="596">
      <c r="A596" s="11" t="n"/>
      <c r="B596" s="11" t="n"/>
      <c r="C596" s="8">
        <f>IF($P596="","",IF($P596&lt;&gt;"OK",NA(),VLOOKUP(B596,'Employees'!$A$2:$I$101,2,FALSE)))</f>
        <v/>
      </c>
      <c r="D596" s="2" t="n"/>
      <c r="E596" s="4" t="n"/>
      <c r="F596" s="4" t="n"/>
      <c r="G596" s="12" t="n"/>
      <c r="H596" s="13">
        <f>IF($P596="","",IF($P596&lt;&gt;"OK",NA(),NETWORKDAYS(E596,F596,'Holidays'!$A$2:$A$51)*G596))</f>
        <v/>
      </c>
      <c r="I596" s="13">
        <f>IF($P596="","",IF($P596&lt;&gt;"OK",NA(),H596*'Settings'!$B$4*VLOOKUP(B596,'Employees'!$A$2:$I$101,5,FALSE)))</f>
        <v/>
      </c>
      <c r="J596" s="2" t="n"/>
      <c r="K596" s="2" t="n"/>
      <c r="L596" s="4" t="n"/>
      <c r="M596" s="2" t="n"/>
      <c r="N596" s="13">
        <f>IF($P596="","",IF($P596&lt;&gt;"OK",NA(),IF(J596="Approved",IF(E596&gt;'Settings'!$B$3,0,NETWORKDAYS(E596,MIN(F596,'Settings'!$B$3),'Holidays'!$A$2:$A$51)*G596*'Settings'!$B$4*VLOOKUP(B596,'Employees'!$A$2:$I$101,5,FALSE)),0)))</f>
        <v/>
      </c>
      <c r="O596" s="13">
        <f>IF($P596="","",IF($P596&lt;&gt;"OK",NA(),IF(J596="Approved",I596-N596,0)))</f>
        <v/>
      </c>
      <c r="P596" s="8">
        <f>IF(COUNTA(A596:B596,D596:G596,J596:M596)=0,"",IF('Settings'!$B$7&lt;&gt;"OK","CHECK SETTINGS",IF(OR(A596="",COUNTIFS($A$2:$A$1001,A596)&lt;&gt;1,COUNTIFS('Employees'!$A$2:$A$101,B596,'Employees'!$I$2:$I$101,"OK")&lt;&gt;1,COUNTIFS('Settings'!$H$11:$H$13,D596)&lt;&gt;1),"CHECK ID / TYPE",IF(OR(NOT(ISNUMBER(E596)),NOT(ISNUMBER(F596)),NOT(ISNUMBER(G596))),"CHECK DATES / FRACTION",IF(OR(E596&lt;MAX('Settings'!$B$2,VLOOKUP(B596,'Employees'!$A$2:$H$101,3,FALSE)),F596&gt;'Settings'!$B$5,F596&lt;E596,NOT(OR(G596=1,AND(G596=0.5,E596=F596))),NOT(OR(J596="Pending",J596="Approved",J596="Denied",J596="Canceled"))),"CHECK DATES / FRACTION / STATUS",IF(AND(OR(J596="Approved",J596="Denied"),OR(K596="",NOT(ISNUMBER(L596)))),"ADD DECISION RECORD",IF(AND(OR(J596="Approved",J596="Pending"),COUNTIFS($B$2:$B$1001,B596,$E$2:$E$1001,"&lt;="&amp;F596,$F$2:$F$1001,"&gt;="&amp;E596,$J$2:$J$1001,"&lt;&gt;Denied",$J$2:$J$1001,"&lt;&gt;Canceled")&gt;1),"OVERLAPPING ACTIVE REQUESTS",IF(NETWORKDAYS(E596,F596,'Holidays'!$A$2:$A$51)=0,"NO WORKDAYS","OK"))))))))</f>
        <v/>
      </c>
    </row>
    <row r="597">
      <c r="A597" s="11" t="n"/>
      <c r="B597" s="11" t="n"/>
      <c r="C597" s="8">
        <f>IF($P597="","",IF($P597&lt;&gt;"OK",NA(),VLOOKUP(B597,'Employees'!$A$2:$I$101,2,FALSE)))</f>
        <v/>
      </c>
      <c r="D597" s="2" t="n"/>
      <c r="E597" s="4" t="n"/>
      <c r="F597" s="4" t="n"/>
      <c r="G597" s="12" t="n"/>
      <c r="H597" s="13">
        <f>IF($P597="","",IF($P597&lt;&gt;"OK",NA(),NETWORKDAYS(E597,F597,'Holidays'!$A$2:$A$51)*G597))</f>
        <v/>
      </c>
      <c r="I597" s="13">
        <f>IF($P597="","",IF($P597&lt;&gt;"OK",NA(),H597*'Settings'!$B$4*VLOOKUP(B597,'Employees'!$A$2:$I$101,5,FALSE)))</f>
        <v/>
      </c>
      <c r="J597" s="2" t="n"/>
      <c r="K597" s="2" t="n"/>
      <c r="L597" s="4" t="n"/>
      <c r="M597" s="2" t="n"/>
      <c r="N597" s="13">
        <f>IF($P597="","",IF($P597&lt;&gt;"OK",NA(),IF(J597="Approved",IF(E597&gt;'Settings'!$B$3,0,NETWORKDAYS(E597,MIN(F597,'Settings'!$B$3),'Holidays'!$A$2:$A$51)*G597*'Settings'!$B$4*VLOOKUP(B597,'Employees'!$A$2:$I$101,5,FALSE)),0)))</f>
        <v/>
      </c>
      <c r="O597" s="13">
        <f>IF($P597="","",IF($P597&lt;&gt;"OK",NA(),IF(J597="Approved",I597-N597,0)))</f>
        <v/>
      </c>
      <c r="P597" s="8">
        <f>IF(COUNTA(A597:B597,D597:G597,J597:M597)=0,"",IF('Settings'!$B$7&lt;&gt;"OK","CHECK SETTINGS",IF(OR(A597="",COUNTIFS($A$2:$A$1001,A597)&lt;&gt;1,COUNTIFS('Employees'!$A$2:$A$101,B597,'Employees'!$I$2:$I$101,"OK")&lt;&gt;1,COUNTIFS('Settings'!$H$11:$H$13,D597)&lt;&gt;1),"CHECK ID / TYPE",IF(OR(NOT(ISNUMBER(E597)),NOT(ISNUMBER(F597)),NOT(ISNUMBER(G597))),"CHECK DATES / FRACTION",IF(OR(E597&lt;MAX('Settings'!$B$2,VLOOKUP(B597,'Employees'!$A$2:$H$101,3,FALSE)),F597&gt;'Settings'!$B$5,F597&lt;E597,NOT(OR(G597=1,AND(G597=0.5,E597=F597))),NOT(OR(J597="Pending",J597="Approved",J597="Denied",J597="Canceled"))),"CHECK DATES / FRACTION / STATUS",IF(AND(OR(J597="Approved",J597="Denied"),OR(K597="",NOT(ISNUMBER(L597)))),"ADD DECISION RECORD",IF(AND(OR(J597="Approved",J597="Pending"),COUNTIFS($B$2:$B$1001,B597,$E$2:$E$1001,"&lt;="&amp;F597,$F$2:$F$1001,"&gt;="&amp;E597,$J$2:$J$1001,"&lt;&gt;Denied",$J$2:$J$1001,"&lt;&gt;Canceled")&gt;1),"OVERLAPPING ACTIVE REQUESTS",IF(NETWORKDAYS(E597,F597,'Holidays'!$A$2:$A$51)=0,"NO WORKDAYS","OK"))))))))</f>
        <v/>
      </c>
    </row>
    <row r="598">
      <c r="A598" s="11" t="n"/>
      <c r="B598" s="11" t="n"/>
      <c r="C598" s="8">
        <f>IF($P598="","",IF($P598&lt;&gt;"OK",NA(),VLOOKUP(B598,'Employees'!$A$2:$I$101,2,FALSE)))</f>
        <v/>
      </c>
      <c r="D598" s="2" t="n"/>
      <c r="E598" s="4" t="n"/>
      <c r="F598" s="4" t="n"/>
      <c r="G598" s="12" t="n"/>
      <c r="H598" s="13">
        <f>IF($P598="","",IF($P598&lt;&gt;"OK",NA(),NETWORKDAYS(E598,F598,'Holidays'!$A$2:$A$51)*G598))</f>
        <v/>
      </c>
      <c r="I598" s="13">
        <f>IF($P598="","",IF($P598&lt;&gt;"OK",NA(),H598*'Settings'!$B$4*VLOOKUP(B598,'Employees'!$A$2:$I$101,5,FALSE)))</f>
        <v/>
      </c>
      <c r="J598" s="2" t="n"/>
      <c r="K598" s="2" t="n"/>
      <c r="L598" s="4" t="n"/>
      <c r="M598" s="2" t="n"/>
      <c r="N598" s="13">
        <f>IF($P598="","",IF($P598&lt;&gt;"OK",NA(),IF(J598="Approved",IF(E598&gt;'Settings'!$B$3,0,NETWORKDAYS(E598,MIN(F598,'Settings'!$B$3),'Holidays'!$A$2:$A$51)*G598*'Settings'!$B$4*VLOOKUP(B598,'Employees'!$A$2:$I$101,5,FALSE)),0)))</f>
        <v/>
      </c>
      <c r="O598" s="13">
        <f>IF($P598="","",IF($P598&lt;&gt;"OK",NA(),IF(J598="Approved",I598-N598,0)))</f>
        <v/>
      </c>
      <c r="P598" s="8">
        <f>IF(COUNTA(A598:B598,D598:G598,J598:M598)=0,"",IF('Settings'!$B$7&lt;&gt;"OK","CHECK SETTINGS",IF(OR(A598="",COUNTIFS($A$2:$A$1001,A598)&lt;&gt;1,COUNTIFS('Employees'!$A$2:$A$101,B598,'Employees'!$I$2:$I$101,"OK")&lt;&gt;1,COUNTIFS('Settings'!$H$11:$H$13,D598)&lt;&gt;1),"CHECK ID / TYPE",IF(OR(NOT(ISNUMBER(E598)),NOT(ISNUMBER(F598)),NOT(ISNUMBER(G598))),"CHECK DATES / FRACTION",IF(OR(E598&lt;MAX('Settings'!$B$2,VLOOKUP(B598,'Employees'!$A$2:$H$101,3,FALSE)),F598&gt;'Settings'!$B$5,F598&lt;E598,NOT(OR(G598=1,AND(G598=0.5,E598=F598))),NOT(OR(J598="Pending",J598="Approved",J598="Denied",J598="Canceled"))),"CHECK DATES / FRACTION / STATUS",IF(AND(OR(J598="Approved",J598="Denied"),OR(K598="",NOT(ISNUMBER(L598)))),"ADD DECISION RECORD",IF(AND(OR(J598="Approved",J598="Pending"),COUNTIFS($B$2:$B$1001,B598,$E$2:$E$1001,"&lt;="&amp;F598,$F$2:$F$1001,"&gt;="&amp;E598,$J$2:$J$1001,"&lt;&gt;Denied",$J$2:$J$1001,"&lt;&gt;Canceled")&gt;1),"OVERLAPPING ACTIVE REQUESTS",IF(NETWORKDAYS(E598,F598,'Holidays'!$A$2:$A$51)=0,"NO WORKDAYS","OK"))))))))</f>
        <v/>
      </c>
    </row>
    <row r="599">
      <c r="A599" s="11" t="n"/>
      <c r="B599" s="11" t="n"/>
      <c r="C599" s="8">
        <f>IF($P599="","",IF($P599&lt;&gt;"OK",NA(),VLOOKUP(B599,'Employees'!$A$2:$I$101,2,FALSE)))</f>
        <v/>
      </c>
      <c r="D599" s="2" t="n"/>
      <c r="E599" s="4" t="n"/>
      <c r="F599" s="4" t="n"/>
      <c r="G599" s="12" t="n"/>
      <c r="H599" s="13">
        <f>IF($P599="","",IF($P599&lt;&gt;"OK",NA(),NETWORKDAYS(E599,F599,'Holidays'!$A$2:$A$51)*G599))</f>
        <v/>
      </c>
      <c r="I599" s="13">
        <f>IF($P599="","",IF($P599&lt;&gt;"OK",NA(),H599*'Settings'!$B$4*VLOOKUP(B599,'Employees'!$A$2:$I$101,5,FALSE)))</f>
        <v/>
      </c>
      <c r="J599" s="2" t="n"/>
      <c r="K599" s="2" t="n"/>
      <c r="L599" s="4" t="n"/>
      <c r="M599" s="2" t="n"/>
      <c r="N599" s="13">
        <f>IF($P599="","",IF($P599&lt;&gt;"OK",NA(),IF(J599="Approved",IF(E599&gt;'Settings'!$B$3,0,NETWORKDAYS(E599,MIN(F599,'Settings'!$B$3),'Holidays'!$A$2:$A$51)*G599*'Settings'!$B$4*VLOOKUP(B599,'Employees'!$A$2:$I$101,5,FALSE)),0)))</f>
        <v/>
      </c>
      <c r="O599" s="13">
        <f>IF($P599="","",IF($P599&lt;&gt;"OK",NA(),IF(J599="Approved",I599-N599,0)))</f>
        <v/>
      </c>
      <c r="P599" s="8">
        <f>IF(COUNTA(A599:B599,D599:G599,J599:M599)=0,"",IF('Settings'!$B$7&lt;&gt;"OK","CHECK SETTINGS",IF(OR(A599="",COUNTIFS($A$2:$A$1001,A599)&lt;&gt;1,COUNTIFS('Employees'!$A$2:$A$101,B599,'Employees'!$I$2:$I$101,"OK")&lt;&gt;1,COUNTIFS('Settings'!$H$11:$H$13,D599)&lt;&gt;1),"CHECK ID / TYPE",IF(OR(NOT(ISNUMBER(E599)),NOT(ISNUMBER(F599)),NOT(ISNUMBER(G599))),"CHECK DATES / FRACTION",IF(OR(E599&lt;MAX('Settings'!$B$2,VLOOKUP(B599,'Employees'!$A$2:$H$101,3,FALSE)),F599&gt;'Settings'!$B$5,F599&lt;E599,NOT(OR(G599=1,AND(G599=0.5,E599=F599))),NOT(OR(J599="Pending",J599="Approved",J599="Denied",J599="Canceled"))),"CHECK DATES / FRACTION / STATUS",IF(AND(OR(J599="Approved",J599="Denied"),OR(K599="",NOT(ISNUMBER(L599)))),"ADD DECISION RECORD",IF(AND(OR(J599="Approved",J599="Pending"),COUNTIFS($B$2:$B$1001,B599,$E$2:$E$1001,"&lt;="&amp;F599,$F$2:$F$1001,"&gt;="&amp;E599,$J$2:$J$1001,"&lt;&gt;Denied",$J$2:$J$1001,"&lt;&gt;Canceled")&gt;1),"OVERLAPPING ACTIVE REQUESTS",IF(NETWORKDAYS(E599,F599,'Holidays'!$A$2:$A$51)=0,"NO WORKDAYS","OK"))))))))</f>
        <v/>
      </c>
    </row>
    <row r="600">
      <c r="A600" s="11" t="n"/>
      <c r="B600" s="11" t="n"/>
      <c r="C600" s="8">
        <f>IF($P600="","",IF($P600&lt;&gt;"OK",NA(),VLOOKUP(B600,'Employees'!$A$2:$I$101,2,FALSE)))</f>
        <v/>
      </c>
      <c r="D600" s="2" t="n"/>
      <c r="E600" s="4" t="n"/>
      <c r="F600" s="4" t="n"/>
      <c r="G600" s="12" t="n"/>
      <c r="H600" s="13">
        <f>IF($P600="","",IF($P600&lt;&gt;"OK",NA(),NETWORKDAYS(E600,F600,'Holidays'!$A$2:$A$51)*G600))</f>
        <v/>
      </c>
      <c r="I600" s="13">
        <f>IF($P600="","",IF($P600&lt;&gt;"OK",NA(),H600*'Settings'!$B$4*VLOOKUP(B600,'Employees'!$A$2:$I$101,5,FALSE)))</f>
        <v/>
      </c>
      <c r="J600" s="2" t="n"/>
      <c r="K600" s="2" t="n"/>
      <c r="L600" s="4" t="n"/>
      <c r="M600" s="2" t="n"/>
      <c r="N600" s="13">
        <f>IF($P600="","",IF($P600&lt;&gt;"OK",NA(),IF(J600="Approved",IF(E600&gt;'Settings'!$B$3,0,NETWORKDAYS(E600,MIN(F600,'Settings'!$B$3),'Holidays'!$A$2:$A$51)*G600*'Settings'!$B$4*VLOOKUP(B600,'Employees'!$A$2:$I$101,5,FALSE)),0)))</f>
        <v/>
      </c>
      <c r="O600" s="13">
        <f>IF($P600="","",IF($P600&lt;&gt;"OK",NA(),IF(J600="Approved",I600-N600,0)))</f>
        <v/>
      </c>
      <c r="P600" s="8">
        <f>IF(COUNTA(A600:B600,D600:G600,J600:M600)=0,"",IF('Settings'!$B$7&lt;&gt;"OK","CHECK SETTINGS",IF(OR(A600="",COUNTIFS($A$2:$A$1001,A600)&lt;&gt;1,COUNTIFS('Employees'!$A$2:$A$101,B600,'Employees'!$I$2:$I$101,"OK")&lt;&gt;1,COUNTIFS('Settings'!$H$11:$H$13,D600)&lt;&gt;1),"CHECK ID / TYPE",IF(OR(NOT(ISNUMBER(E600)),NOT(ISNUMBER(F600)),NOT(ISNUMBER(G600))),"CHECK DATES / FRACTION",IF(OR(E600&lt;MAX('Settings'!$B$2,VLOOKUP(B600,'Employees'!$A$2:$H$101,3,FALSE)),F600&gt;'Settings'!$B$5,F600&lt;E600,NOT(OR(G600=1,AND(G600=0.5,E600=F600))),NOT(OR(J600="Pending",J600="Approved",J600="Denied",J600="Canceled"))),"CHECK DATES / FRACTION / STATUS",IF(AND(OR(J600="Approved",J600="Denied"),OR(K600="",NOT(ISNUMBER(L600)))),"ADD DECISION RECORD",IF(AND(OR(J600="Approved",J600="Pending"),COUNTIFS($B$2:$B$1001,B600,$E$2:$E$1001,"&lt;="&amp;F600,$F$2:$F$1001,"&gt;="&amp;E600,$J$2:$J$1001,"&lt;&gt;Denied",$J$2:$J$1001,"&lt;&gt;Canceled")&gt;1),"OVERLAPPING ACTIVE REQUESTS",IF(NETWORKDAYS(E600,F600,'Holidays'!$A$2:$A$51)=0,"NO WORKDAYS","OK"))))))))</f>
        <v/>
      </c>
    </row>
    <row r="601">
      <c r="A601" s="11" t="n"/>
      <c r="B601" s="11" t="n"/>
      <c r="C601" s="8">
        <f>IF($P601="","",IF($P601&lt;&gt;"OK",NA(),VLOOKUP(B601,'Employees'!$A$2:$I$101,2,FALSE)))</f>
        <v/>
      </c>
      <c r="D601" s="2" t="n"/>
      <c r="E601" s="4" t="n"/>
      <c r="F601" s="4" t="n"/>
      <c r="G601" s="12" t="n"/>
      <c r="H601" s="13">
        <f>IF($P601="","",IF($P601&lt;&gt;"OK",NA(),NETWORKDAYS(E601,F601,'Holidays'!$A$2:$A$51)*G601))</f>
        <v/>
      </c>
      <c r="I601" s="13">
        <f>IF($P601="","",IF($P601&lt;&gt;"OK",NA(),H601*'Settings'!$B$4*VLOOKUP(B601,'Employees'!$A$2:$I$101,5,FALSE)))</f>
        <v/>
      </c>
      <c r="J601" s="2" t="n"/>
      <c r="K601" s="2" t="n"/>
      <c r="L601" s="4" t="n"/>
      <c r="M601" s="2" t="n"/>
      <c r="N601" s="13">
        <f>IF($P601="","",IF($P601&lt;&gt;"OK",NA(),IF(J601="Approved",IF(E601&gt;'Settings'!$B$3,0,NETWORKDAYS(E601,MIN(F601,'Settings'!$B$3),'Holidays'!$A$2:$A$51)*G601*'Settings'!$B$4*VLOOKUP(B601,'Employees'!$A$2:$I$101,5,FALSE)),0)))</f>
        <v/>
      </c>
      <c r="O601" s="13">
        <f>IF($P601="","",IF($P601&lt;&gt;"OK",NA(),IF(J601="Approved",I601-N601,0)))</f>
        <v/>
      </c>
      <c r="P601" s="8">
        <f>IF(COUNTA(A601:B601,D601:G601,J601:M601)=0,"",IF('Settings'!$B$7&lt;&gt;"OK","CHECK SETTINGS",IF(OR(A601="",COUNTIFS($A$2:$A$1001,A601)&lt;&gt;1,COUNTIFS('Employees'!$A$2:$A$101,B601,'Employees'!$I$2:$I$101,"OK")&lt;&gt;1,COUNTIFS('Settings'!$H$11:$H$13,D601)&lt;&gt;1),"CHECK ID / TYPE",IF(OR(NOT(ISNUMBER(E601)),NOT(ISNUMBER(F601)),NOT(ISNUMBER(G601))),"CHECK DATES / FRACTION",IF(OR(E601&lt;MAX('Settings'!$B$2,VLOOKUP(B601,'Employees'!$A$2:$H$101,3,FALSE)),F601&gt;'Settings'!$B$5,F601&lt;E601,NOT(OR(G601=1,AND(G601=0.5,E601=F601))),NOT(OR(J601="Pending",J601="Approved",J601="Denied",J601="Canceled"))),"CHECK DATES / FRACTION / STATUS",IF(AND(OR(J601="Approved",J601="Denied"),OR(K601="",NOT(ISNUMBER(L601)))),"ADD DECISION RECORD",IF(AND(OR(J601="Approved",J601="Pending"),COUNTIFS($B$2:$B$1001,B601,$E$2:$E$1001,"&lt;="&amp;F601,$F$2:$F$1001,"&gt;="&amp;E601,$J$2:$J$1001,"&lt;&gt;Denied",$J$2:$J$1001,"&lt;&gt;Canceled")&gt;1),"OVERLAPPING ACTIVE REQUESTS",IF(NETWORKDAYS(E601,F601,'Holidays'!$A$2:$A$51)=0,"NO WORKDAYS","OK"))))))))</f>
        <v/>
      </c>
    </row>
    <row r="602">
      <c r="A602" s="11" t="n"/>
      <c r="B602" s="11" t="n"/>
      <c r="C602" s="8">
        <f>IF($P602="","",IF($P602&lt;&gt;"OK",NA(),VLOOKUP(B602,'Employees'!$A$2:$I$101,2,FALSE)))</f>
        <v/>
      </c>
      <c r="D602" s="2" t="n"/>
      <c r="E602" s="4" t="n"/>
      <c r="F602" s="4" t="n"/>
      <c r="G602" s="12" t="n"/>
      <c r="H602" s="13">
        <f>IF($P602="","",IF($P602&lt;&gt;"OK",NA(),NETWORKDAYS(E602,F602,'Holidays'!$A$2:$A$51)*G602))</f>
        <v/>
      </c>
      <c r="I602" s="13">
        <f>IF($P602="","",IF($P602&lt;&gt;"OK",NA(),H602*'Settings'!$B$4*VLOOKUP(B602,'Employees'!$A$2:$I$101,5,FALSE)))</f>
        <v/>
      </c>
      <c r="J602" s="2" t="n"/>
      <c r="K602" s="2" t="n"/>
      <c r="L602" s="4" t="n"/>
      <c r="M602" s="2" t="n"/>
      <c r="N602" s="13">
        <f>IF($P602="","",IF($P602&lt;&gt;"OK",NA(),IF(J602="Approved",IF(E602&gt;'Settings'!$B$3,0,NETWORKDAYS(E602,MIN(F602,'Settings'!$B$3),'Holidays'!$A$2:$A$51)*G602*'Settings'!$B$4*VLOOKUP(B602,'Employees'!$A$2:$I$101,5,FALSE)),0)))</f>
        <v/>
      </c>
      <c r="O602" s="13">
        <f>IF($P602="","",IF($P602&lt;&gt;"OK",NA(),IF(J602="Approved",I602-N602,0)))</f>
        <v/>
      </c>
      <c r="P602" s="8">
        <f>IF(COUNTA(A602:B602,D602:G602,J602:M602)=0,"",IF('Settings'!$B$7&lt;&gt;"OK","CHECK SETTINGS",IF(OR(A602="",COUNTIFS($A$2:$A$1001,A602)&lt;&gt;1,COUNTIFS('Employees'!$A$2:$A$101,B602,'Employees'!$I$2:$I$101,"OK")&lt;&gt;1,COUNTIFS('Settings'!$H$11:$H$13,D602)&lt;&gt;1),"CHECK ID / TYPE",IF(OR(NOT(ISNUMBER(E602)),NOT(ISNUMBER(F602)),NOT(ISNUMBER(G602))),"CHECK DATES / FRACTION",IF(OR(E602&lt;MAX('Settings'!$B$2,VLOOKUP(B602,'Employees'!$A$2:$H$101,3,FALSE)),F602&gt;'Settings'!$B$5,F602&lt;E602,NOT(OR(G602=1,AND(G602=0.5,E602=F602))),NOT(OR(J602="Pending",J602="Approved",J602="Denied",J602="Canceled"))),"CHECK DATES / FRACTION / STATUS",IF(AND(OR(J602="Approved",J602="Denied"),OR(K602="",NOT(ISNUMBER(L602)))),"ADD DECISION RECORD",IF(AND(OR(J602="Approved",J602="Pending"),COUNTIFS($B$2:$B$1001,B602,$E$2:$E$1001,"&lt;="&amp;F602,$F$2:$F$1001,"&gt;="&amp;E602,$J$2:$J$1001,"&lt;&gt;Denied",$J$2:$J$1001,"&lt;&gt;Canceled")&gt;1),"OVERLAPPING ACTIVE REQUESTS",IF(NETWORKDAYS(E602,F602,'Holidays'!$A$2:$A$51)=0,"NO WORKDAYS","OK"))))))))</f>
        <v/>
      </c>
    </row>
    <row r="603">
      <c r="A603" s="11" t="n"/>
      <c r="B603" s="11" t="n"/>
      <c r="C603" s="8">
        <f>IF($P603="","",IF($P603&lt;&gt;"OK",NA(),VLOOKUP(B603,'Employees'!$A$2:$I$101,2,FALSE)))</f>
        <v/>
      </c>
      <c r="D603" s="2" t="n"/>
      <c r="E603" s="4" t="n"/>
      <c r="F603" s="4" t="n"/>
      <c r="G603" s="12" t="n"/>
      <c r="H603" s="13">
        <f>IF($P603="","",IF($P603&lt;&gt;"OK",NA(),NETWORKDAYS(E603,F603,'Holidays'!$A$2:$A$51)*G603))</f>
        <v/>
      </c>
      <c r="I603" s="13">
        <f>IF($P603="","",IF($P603&lt;&gt;"OK",NA(),H603*'Settings'!$B$4*VLOOKUP(B603,'Employees'!$A$2:$I$101,5,FALSE)))</f>
        <v/>
      </c>
      <c r="J603" s="2" t="n"/>
      <c r="K603" s="2" t="n"/>
      <c r="L603" s="4" t="n"/>
      <c r="M603" s="2" t="n"/>
      <c r="N603" s="13">
        <f>IF($P603="","",IF($P603&lt;&gt;"OK",NA(),IF(J603="Approved",IF(E603&gt;'Settings'!$B$3,0,NETWORKDAYS(E603,MIN(F603,'Settings'!$B$3),'Holidays'!$A$2:$A$51)*G603*'Settings'!$B$4*VLOOKUP(B603,'Employees'!$A$2:$I$101,5,FALSE)),0)))</f>
        <v/>
      </c>
      <c r="O603" s="13">
        <f>IF($P603="","",IF($P603&lt;&gt;"OK",NA(),IF(J603="Approved",I603-N603,0)))</f>
        <v/>
      </c>
      <c r="P603" s="8">
        <f>IF(COUNTA(A603:B603,D603:G603,J603:M603)=0,"",IF('Settings'!$B$7&lt;&gt;"OK","CHECK SETTINGS",IF(OR(A603="",COUNTIFS($A$2:$A$1001,A603)&lt;&gt;1,COUNTIFS('Employees'!$A$2:$A$101,B603,'Employees'!$I$2:$I$101,"OK")&lt;&gt;1,COUNTIFS('Settings'!$H$11:$H$13,D603)&lt;&gt;1),"CHECK ID / TYPE",IF(OR(NOT(ISNUMBER(E603)),NOT(ISNUMBER(F603)),NOT(ISNUMBER(G603))),"CHECK DATES / FRACTION",IF(OR(E603&lt;MAX('Settings'!$B$2,VLOOKUP(B603,'Employees'!$A$2:$H$101,3,FALSE)),F603&gt;'Settings'!$B$5,F603&lt;E603,NOT(OR(G603=1,AND(G603=0.5,E603=F603))),NOT(OR(J603="Pending",J603="Approved",J603="Denied",J603="Canceled"))),"CHECK DATES / FRACTION / STATUS",IF(AND(OR(J603="Approved",J603="Denied"),OR(K603="",NOT(ISNUMBER(L603)))),"ADD DECISION RECORD",IF(AND(OR(J603="Approved",J603="Pending"),COUNTIFS($B$2:$B$1001,B603,$E$2:$E$1001,"&lt;="&amp;F603,$F$2:$F$1001,"&gt;="&amp;E603,$J$2:$J$1001,"&lt;&gt;Denied",$J$2:$J$1001,"&lt;&gt;Canceled")&gt;1),"OVERLAPPING ACTIVE REQUESTS",IF(NETWORKDAYS(E603,F603,'Holidays'!$A$2:$A$51)=0,"NO WORKDAYS","OK"))))))))</f>
        <v/>
      </c>
    </row>
    <row r="604">
      <c r="A604" s="11" t="n"/>
      <c r="B604" s="11" t="n"/>
      <c r="C604" s="8">
        <f>IF($P604="","",IF($P604&lt;&gt;"OK",NA(),VLOOKUP(B604,'Employees'!$A$2:$I$101,2,FALSE)))</f>
        <v/>
      </c>
      <c r="D604" s="2" t="n"/>
      <c r="E604" s="4" t="n"/>
      <c r="F604" s="4" t="n"/>
      <c r="G604" s="12" t="n"/>
      <c r="H604" s="13">
        <f>IF($P604="","",IF($P604&lt;&gt;"OK",NA(),NETWORKDAYS(E604,F604,'Holidays'!$A$2:$A$51)*G604))</f>
        <v/>
      </c>
      <c r="I604" s="13">
        <f>IF($P604="","",IF($P604&lt;&gt;"OK",NA(),H604*'Settings'!$B$4*VLOOKUP(B604,'Employees'!$A$2:$I$101,5,FALSE)))</f>
        <v/>
      </c>
      <c r="J604" s="2" t="n"/>
      <c r="K604" s="2" t="n"/>
      <c r="L604" s="4" t="n"/>
      <c r="M604" s="2" t="n"/>
      <c r="N604" s="13">
        <f>IF($P604="","",IF($P604&lt;&gt;"OK",NA(),IF(J604="Approved",IF(E604&gt;'Settings'!$B$3,0,NETWORKDAYS(E604,MIN(F604,'Settings'!$B$3),'Holidays'!$A$2:$A$51)*G604*'Settings'!$B$4*VLOOKUP(B604,'Employees'!$A$2:$I$101,5,FALSE)),0)))</f>
        <v/>
      </c>
      <c r="O604" s="13">
        <f>IF($P604="","",IF($P604&lt;&gt;"OK",NA(),IF(J604="Approved",I604-N604,0)))</f>
        <v/>
      </c>
      <c r="P604" s="8">
        <f>IF(COUNTA(A604:B604,D604:G604,J604:M604)=0,"",IF('Settings'!$B$7&lt;&gt;"OK","CHECK SETTINGS",IF(OR(A604="",COUNTIFS($A$2:$A$1001,A604)&lt;&gt;1,COUNTIFS('Employees'!$A$2:$A$101,B604,'Employees'!$I$2:$I$101,"OK")&lt;&gt;1,COUNTIFS('Settings'!$H$11:$H$13,D604)&lt;&gt;1),"CHECK ID / TYPE",IF(OR(NOT(ISNUMBER(E604)),NOT(ISNUMBER(F604)),NOT(ISNUMBER(G604))),"CHECK DATES / FRACTION",IF(OR(E604&lt;MAX('Settings'!$B$2,VLOOKUP(B604,'Employees'!$A$2:$H$101,3,FALSE)),F604&gt;'Settings'!$B$5,F604&lt;E604,NOT(OR(G604=1,AND(G604=0.5,E604=F604))),NOT(OR(J604="Pending",J604="Approved",J604="Denied",J604="Canceled"))),"CHECK DATES / FRACTION / STATUS",IF(AND(OR(J604="Approved",J604="Denied"),OR(K604="",NOT(ISNUMBER(L604)))),"ADD DECISION RECORD",IF(AND(OR(J604="Approved",J604="Pending"),COUNTIFS($B$2:$B$1001,B604,$E$2:$E$1001,"&lt;="&amp;F604,$F$2:$F$1001,"&gt;="&amp;E604,$J$2:$J$1001,"&lt;&gt;Denied",$J$2:$J$1001,"&lt;&gt;Canceled")&gt;1),"OVERLAPPING ACTIVE REQUESTS",IF(NETWORKDAYS(E604,F604,'Holidays'!$A$2:$A$51)=0,"NO WORKDAYS","OK"))))))))</f>
        <v/>
      </c>
    </row>
    <row r="605">
      <c r="A605" s="11" t="n"/>
      <c r="B605" s="11" t="n"/>
      <c r="C605" s="8">
        <f>IF($P605="","",IF($P605&lt;&gt;"OK",NA(),VLOOKUP(B605,'Employees'!$A$2:$I$101,2,FALSE)))</f>
        <v/>
      </c>
      <c r="D605" s="2" t="n"/>
      <c r="E605" s="4" t="n"/>
      <c r="F605" s="4" t="n"/>
      <c r="G605" s="12" t="n"/>
      <c r="H605" s="13">
        <f>IF($P605="","",IF($P605&lt;&gt;"OK",NA(),NETWORKDAYS(E605,F605,'Holidays'!$A$2:$A$51)*G605))</f>
        <v/>
      </c>
      <c r="I605" s="13">
        <f>IF($P605="","",IF($P605&lt;&gt;"OK",NA(),H605*'Settings'!$B$4*VLOOKUP(B605,'Employees'!$A$2:$I$101,5,FALSE)))</f>
        <v/>
      </c>
      <c r="J605" s="2" t="n"/>
      <c r="K605" s="2" t="n"/>
      <c r="L605" s="4" t="n"/>
      <c r="M605" s="2" t="n"/>
      <c r="N605" s="13">
        <f>IF($P605="","",IF($P605&lt;&gt;"OK",NA(),IF(J605="Approved",IF(E605&gt;'Settings'!$B$3,0,NETWORKDAYS(E605,MIN(F605,'Settings'!$B$3),'Holidays'!$A$2:$A$51)*G605*'Settings'!$B$4*VLOOKUP(B605,'Employees'!$A$2:$I$101,5,FALSE)),0)))</f>
        <v/>
      </c>
      <c r="O605" s="13">
        <f>IF($P605="","",IF($P605&lt;&gt;"OK",NA(),IF(J605="Approved",I605-N605,0)))</f>
        <v/>
      </c>
      <c r="P605" s="8">
        <f>IF(COUNTA(A605:B605,D605:G605,J605:M605)=0,"",IF('Settings'!$B$7&lt;&gt;"OK","CHECK SETTINGS",IF(OR(A605="",COUNTIFS($A$2:$A$1001,A605)&lt;&gt;1,COUNTIFS('Employees'!$A$2:$A$101,B605,'Employees'!$I$2:$I$101,"OK")&lt;&gt;1,COUNTIFS('Settings'!$H$11:$H$13,D605)&lt;&gt;1),"CHECK ID / TYPE",IF(OR(NOT(ISNUMBER(E605)),NOT(ISNUMBER(F605)),NOT(ISNUMBER(G605))),"CHECK DATES / FRACTION",IF(OR(E605&lt;MAX('Settings'!$B$2,VLOOKUP(B605,'Employees'!$A$2:$H$101,3,FALSE)),F605&gt;'Settings'!$B$5,F605&lt;E605,NOT(OR(G605=1,AND(G605=0.5,E605=F605))),NOT(OR(J605="Pending",J605="Approved",J605="Denied",J605="Canceled"))),"CHECK DATES / FRACTION / STATUS",IF(AND(OR(J605="Approved",J605="Denied"),OR(K605="",NOT(ISNUMBER(L605)))),"ADD DECISION RECORD",IF(AND(OR(J605="Approved",J605="Pending"),COUNTIFS($B$2:$B$1001,B605,$E$2:$E$1001,"&lt;="&amp;F605,$F$2:$F$1001,"&gt;="&amp;E605,$J$2:$J$1001,"&lt;&gt;Denied",$J$2:$J$1001,"&lt;&gt;Canceled")&gt;1),"OVERLAPPING ACTIVE REQUESTS",IF(NETWORKDAYS(E605,F605,'Holidays'!$A$2:$A$51)=0,"NO WORKDAYS","OK"))))))))</f>
        <v/>
      </c>
    </row>
    <row r="606">
      <c r="A606" s="11" t="n"/>
      <c r="B606" s="11" t="n"/>
      <c r="C606" s="8">
        <f>IF($P606="","",IF($P606&lt;&gt;"OK",NA(),VLOOKUP(B606,'Employees'!$A$2:$I$101,2,FALSE)))</f>
        <v/>
      </c>
      <c r="D606" s="2" t="n"/>
      <c r="E606" s="4" t="n"/>
      <c r="F606" s="4" t="n"/>
      <c r="G606" s="12" t="n"/>
      <c r="H606" s="13">
        <f>IF($P606="","",IF($P606&lt;&gt;"OK",NA(),NETWORKDAYS(E606,F606,'Holidays'!$A$2:$A$51)*G606))</f>
        <v/>
      </c>
      <c r="I606" s="13">
        <f>IF($P606="","",IF($P606&lt;&gt;"OK",NA(),H606*'Settings'!$B$4*VLOOKUP(B606,'Employees'!$A$2:$I$101,5,FALSE)))</f>
        <v/>
      </c>
      <c r="J606" s="2" t="n"/>
      <c r="K606" s="2" t="n"/>
      <c r="L606" s="4" t="n"/>
      <c r="M606" s="2" t="n"/>
      <c r="N606" s="13">
        <f>IF($P606="","",IF($P606&lt;&gt;"OK",NA(),IF(J606="Approved",IF(E606&gt;'Settings'!$B$3,0,NETWORKDAYS(E606,MIN(F606,'Settings'!$B$3),'Holidays'!$A$2:$A$51)*G606*'Settings'!$B$4*VLOOKUP(B606,'Employees'!$A$2:$I$101,5,FALSE)),0)))</f>
        <v/>
      </c>
      <c r="O606" s="13">
        <f>IF($P606="","",IF($P606&lt;&gt;"OK",NA(),IF(J606="Approved",I606-N606,0)))</f>
        <v/>
      </c>
      <c r="P606" s="8">
        <f>IF(COUNTA(A606:B606,D606:G606,J606:M606)=0,"",IF('Settings'!$B$7&lt;&gt;"OK","CHECK SETTINGS",IF(OR(A606="",COUNTIFS($A$2:$A$1001,A606)&lt;&gt;1,COUNTIFS('Employees'!$A$2:$A$101,B606,'Employees'!$I$2:$I$101,"OK")&lt;&gt;1,COUNTIFS('Settings'!$H$11:$H$13,D606)&lt;&gt;1),"CHECK ID / TYPE",IF(OR(NOT(ISNUMBER(E606)),NOT(ISNUMBER(F606)),NOT(ISNUMBER(G606))),"CHECK DATES / FRACTION",IF(OR(E606&lt;MAX('Settings'!$B$2,VLOOKUP(B606,'Employees'!$A$2:$H$101,3,FALSE)),F606&gt;'Settings'!$B$5,F606&lt;E606,NOT(OR(G606=1,AND(G606=0.5,E606=F606))),NOT(OR(J606="Pending",J606="Approved",J606="Denied",J606="Canceled"))),"CHECK DATES / FRACTION / STATUS",IF(AND(OR(J606="Approved",J606="Denied"),OR(K606="",NOT(ISNUMBER(L606)))),"ADD DECISION RECORD",IF(AND(OR(J606="Approved",J606="Pending"),COUNTIFS($B$2:$B$1001,B606,$E$2:$E$1001,"&lt;="&amp;F606,$F$2:$F$1001,"&gt;="&amp;E606,$J$2:$J$1001,"&lt;&gt;Denied",$J$2:$J$1001,"&lt;&gt;Canceled")&gt;1),"OVERLAPPING ACTIVE REQUESTS",IF(NETWORKDAYS(E606,F606,'Holidays'!$A$2:$A$51)=0,"NO WORKDAYS","OK"))))))))</f>
        <v/>
      </c>
    </row>
    <row r="607">
      <c r="A607" s="11" t="n"/>
      <c r="B607" s="11" t="n"/>
      <c r="C607" s="8">
        <f>IF($P607="","",IF($P607&lt;&gt;"OK",NA(),VLOOKUP(B607,'Employees'!$A$2:$I$101,2,FALSE)))</f>
        <v/>
      </c>
      <c r="D607" s="2" t="n"/>
      <c r="E607" s="4" t="n"/>
      <c r="F607" s="4" t="n"/>
      <c r="G607" s="12" t="n"/>
      <c r="H607" s="13">
        <f>IF($P607="","",IF($P607&lt;&gt;"OK",NA(),NETWORKDAYS(E607,F607,'Holidays'!$A$2:$A$51)*G607))</f>
        <v/>
      </c>
      <c r="I607" s="13">
        <f>IF($P607="","",IF($P607&lt;&gt;"OK",NA(),H607*'Settings'!$B$4*VLOOKUP(B607,'Employees'!$A$2:$I$101,5,FALSE)))</f>
        <v/>
      </c>
      <c r="J607" s="2" t="n"/>
      <c r="K607" s="2" t="n"/>
      <c r="L607" s="4" t="n"/>
      <c r="M607" s="2" t="n"/>
      <c r="N607" s="13">
        <f>IF($P607="","",IF($P607&lt;&gt;"OK",NA(),IF(J607="Approved",IF(E607&gt;'Settings'!$B$3,0,NETWORKDAYS(E607,MIN(F607,'Settings'!$B$3),'Holidays'!$A$2:$A$51)*G607*'Settings'!$B$4*VLOOKUP(B607,'Employees'!$A$2:$I$101,5,FALSE)),0)))</f>
        <v/>
      </c>
      <c r="O607" s="13">
        <f>IF($P607="","",IF($P607&lt;&gt;"OK",NA(),IF(J607="Approved",I607-N607,0)))</f>
        <v/>
      </c>
      <c r="P607" s="8">
        <f>IF(COUNTA(A607:B607,D607:G607,J607:M607)=0,"",IF('Settings'!$B$7&lt;&gt;"OK","CHECK SETTINGS",IF(OR(A607="",COUNTIFS($A$2:$A$1001,A607)&lt;&gt;1,COUNTIFS('Employees'!$A$2:$A$101,B607,'Employees'!$I$2:$I$101,"OK")&lt;&gt;1,COUNTIFS('Settings'!$H$11:$H$13,D607)&lt;&gt;1),"CHECK ID / TYPE",IF(OR(NOT(ISNUMBER(E607)),NOT(ISNUMBER(F607)),NOT(ISNUMBER(G607))),"CHECK DATES / FRACTION",IF(OR(E607&lt;MAX('Settings'!$B$2,VLOOKUP(B607,'Employees'!$A$2:$H$101,3,FALSE)),F607&gt;'Settings'!$B$5,F607&lt;E607,NOT(OR(G607=1,AND(G607=0.5,E607=F607))),NOT(OR(J607="Pending",J607="Approved",J607="Denied",J607="Canceled"))),"CHECK DATES / FRACTION / STATUS",IF(AND(OR(J607="Approved",J607="Denied"),OR(K607="",NOT(ISNUMBER(L607)))),"ADD DECISION RECORD",IF(AND(OR(J607="Approved",J607="Pending"),COUNTIFS($B$2:$B$1001,B607,$E$2:$E$1001,"&lt;="&amp;F607,$F$2:$F$1001,"&gt;="&amp;E607,$J$2:$J$1001,"&lt;&gt;Denied",$J$2:$J$1001,"&lt;&gt;Canceled")&gt;1),"OVERLAPPING ACTIVE REQUESTS",IF(NETWORKDAYS(E607,F607,'Holidays'!$A$2:$A$51)=0,"NO WORKDAYS","OK"))))))))</f>
        <v/>
      </c>
    </row>
    <row r="608">
      <c r="A608" s="11" t="n"/>
      <c r="B608" s="11" t="n"/>
      <c r="C608" s="8">
        <f>IF($P608="","",IF($P608&lt;&gt;"OK",NA(),VLOOKUP(B608,'Employees'!$A$2:$I$101,2,FALSE)))</f>
        <v/>
      </c>
      <c r="D608" s="2" t="n"/>
      <c r="E608" s="4" t="n"/>
      <c r="F608" s="4" t="n"/>
      <c r="G608" s="12" t="n"/>
      <c r="H608" s="13">
        <f>IF($P608="","",IF($P608&lt;&gt;"OK",NA(),NETWORKDAYS(E608,F608,'Holidays'!$A$2:$A$51)*G608))</f>
        <v/>
      </c>
      <c r="I608" s="13">
        <f>IF($P608="","",IF($P608&lt;&gt;"OK",NA(),H608*'Settings'!$B$4*VLOOKUP(B608,'Employees'!$A$2:$I$101,5,FALSE)))</f>
        <v/>
      </c>
      <c r="J608" s="2" t="n"/>
      <c r="K608" s="2" t="n"/>
      <c r="L608" s="4" t="n"/>
      <c r="M608" s="2" t="n"/>
      <c r="N608" s="13">
        <f>IF($P608="","",IF($P608&lt;&gt;"OK",NA(),IF(J608="Approved",IF(E608&gt;'Settings'!$B$3,0,NETWORKDAYS(E608,MIN(F608,'Settings'!$B$3),'Holidays'!$A$2:$A$51)*G608*'Settings'!$B$4*VLOOKUP(B608,'Employees'!$A$2:$I$101,5,FALSE)),0)))</f>
        <v/>
      </c>
      <c r="O608" s="13">
        <f>IF($P608="","",IF($P608&lt;&gt;"OK",NA(),IF(J608="Approved",I608-N608,0)))</f>
        <v/>
      </c>
      <c r="P608" s="8">
        <f>IF(COUNTA(A608:B608,D608:G608,J608:M608)=0,"",IF('Settings'!$B$7&lt;&gt;"OK","CHECK SETTINGS",IF(OR(A608="",COUNTIFS($A$2:$A$1001,A608)&lt;&gt;1,COUNTIFS('Employees'!$A$2:$A$101,B608,'Employees'!$I$2:$I$101,"OK")&lt;&gt;1,COUNTIFS('Settings'!$H$11:$H$13,D608)&lt;&gt;1),"CHECK ID / TYPE",IF(OR(NOT(ISNUMBER(E608)),NOT(ISNUMBER(F608)),NOT(ISNUMBER(G608))),"CHECK DATES / FRACTION",IF(OR(E608&lt;MAX('Settings'!$B$2,VLOOKUP(B608,'Employees'!$A$2:$H$101,3,FALSE)),F608&gt;'Settings'!$B$5,F608&lt;E608,NOT(OR(G608=1,AND(G608=0.5,E608=F608))),NOT(OR(J608="Pending",J608="Approved",J608="Denied",J608="Canceled"))),"CHECK DATES / FRACTION / STATUS",IF(AND(OR(J608="Approved",J608="Denied"),OR(K608="",NOT(ISNUMBER(L608)))),"ADD DECISION RECORD",IF(AND(OR(J608="Approved",J608="Pending"),COUNTIFS($B$2:$B$1001,B608,$E$2:$E$1001,"&lt;="&amp;F608,$F$2:$F$1001,"&gt;="&amp;E608,$J$2:$J$1001,"&lt;&gt;Denied",$J$2:$J$1001,"&lt;&gt;Canceled")&gt;1),"OVERLAPPING ACTIVE REQUESTS",IF(NETWORKDAYS(E608,F608,'Holidays'!$A$2:$A$51)=0,"NO WORKDAYS","OK"))))))))</f>
        <v/>
      </c>
    </row>
    <row r="609">
      <c r="A609" s="11" t="n"/>
      <c r="B609" s="11" t="n"/>
      <c r="C609" s="8">
        <f>IF($P609="","",IF($P609&lt;&gt;"OK",NA(),VLOOKUP(B609,'Employees'!$A$2:$I$101,2,FALSE)))</f>
        <v/>
      </c>
      <c r="D609" s="2" t="n"/>
      <c r="E609" s="4" t="n"/>
      <c r="F609" s="4" t="n"/>
      <c r="G609" s="12" t="n"/>
      <c r="H609" s="13">
        <f>IF($P609="","",IF($P609&lt;&gt;"OK",NA(),NETWORKDAYS(E609,F609,'Holidays'!$A$2:$A$51)*G609))</f>
        <v/>
      </c>
      <c r="I609" s="13">
        <f>IF($P609="","",IF($P609&lt;&gt;"OK",NA(),H609*'Settings'!$B$4*VLOOKUP(B609,'Employees'!$A$2:$I$101,5,FALSE)))</f>
        <v/>
      </c>
      <c r="J609" s="2" t="n"/>
      <c r="K609" s="2" t="n"/>
      <c r="L609" s="4" t="n"/>
      <c r="M609" s="2" t="n"/>
      <c r="N609" s="13">
        <f>IF($P609="","",IF($P609&lt;&gt;"OK",NA(),IF(J609="Approved",IF(E609&gt;'Settings'!$B$3,0,NETWORKDAYS(E609,MIN(F609,'Settings'!$B$3),'Holidays'!$A$2:$A$51)*G609*'Settings'!$B$4*VLOOKUP(B609,'Employees'!$A$2:$I$101,5,FALSE)),0)))</f>
        <v/>
      </c>
      <c r="O609" s="13">
        <f>IF($P609="","",IF($P609&lt;&gt;"OK",NA(),IF(J609="Approved",I609-N609,0)))</f>
        <v/>
      </c>
      <c r="P609" s="8">
        <f>IF(COUNTA(A609:B609,D609:G609,J609:M609)=0,"",IF('Settings'!$B$7&lt;&gt;"OK","CHECK SETTINGS",IF(OR(A609="",COUNTIFS($A$2:$A$1001,A609)&lt;&gt;1,COUNTIFS('Employees'!$A$2:$A$101,B609,'Employees'!$I$2:$I$101,"OK")&lt;&gt;1,COUNTIFS('Settings'!$H$11:$H$13,D609)&lt;&gt;1),"CHECK ID / TYPE",IF(OR(NOT(ISNUMBER(E609)),NOT(ISNUMBER(F609)),NOT(ISNUMBER(G609))),"CHECK DATES / FRACTION",IF(OR(E609&lt;MAX('Settings'!$B$2,VLOOKUP(B609,'Employees'!$A$2:$H$101,3,FALSE)),F609&gt;'Settings'!$B$5,F609&lt;E609,NOT(OR(G609=1,AND(G609=0.5,E609=F609))),NOT(OR(J609="Pending",J609="Approved",J609="Denied",J609="Canceled"))),"CHECK DATES / FRACTION / STATUS",IF(AND(OR(J609="Approved",J609="Denied"),OR(K609="",NOT(ISNUMBER(L609)))),"ADD DECISION RECORD",IF(AND(OR(J609="Approved",J609="Pending"),COUNTIFS($B$2:$B$1001,B609,$E$2:$E$1001,"&lt;="&amp;F609,$F$2:$F$1001,"&gt;="&amp;E609,$J$2:$J$1001,"&lt;&gt;Denied",$J$2:$J$1001,"&lt;&gt;Canceled")&gt;1),"OVERLAPPING ACTIVE REQUESTS",IF(NETWORKDAYS(E609,F609,'Holidays'!$A$2:$A$51)=0,"NO WORKDAYS","OK"))))))))</f>
        <v/>
      </c>
    </row>
    <row r="610">
      <c r="A610" s="11" t="n"/>
      <c r="B610" s="11" t="n"/>
      <c r="C610" s="8">
        <f>IF($P610="","",IF($P610&lt;&gt;"OK",NA(),VLOOKUP(B610,'Employees'!$A$2:$I$101,2,FALSE)))</f>
        <v/>
      </c>
      <c r="D610" s="2" t="n"/>
      <c r="E610" s="4" t="n"/>
      <c r="F610" s="4" t="n"/>
      <c r="G610" s="12" t="n"/>
      <c r="H610" s="13">
        <f>IF($P610="","",IF($P610&lt;&gt;"OK",NA(),NETWORKDAYS(E610,F610,'Holidays'!$A$2:$A$51)*G610))</f>
        <v/>
      </c>
      <c r="I610" s="13">
        <f>IF($P610="","",IF($P610&lt;&gt;"OK",NA(),H610*'Settings'!$B$4*VLOOKUP(B610,'Employees'!$A$2:$I$101,5,FALSE)))</f>
        <v/>
      </c>
      <c r="J610" s="2" t="n"/>
      <c r="K610" s="2" t="n"/>
      <c r="L610" s="4" t="n"/>
      <c r="M610" s="2" t="n"/>
      <c r="N610" s="13">
        <f>IF($P610="","",IF($P610&lt;&gt;"OK",NA(),IF(J610="Approved",IF(E610&gt;'Settings'!$B$3,0,NETWORKDAYS(E610,MIN(F610,'Settings'!$B$3),'Holidays'!$A$2:$A$51)*G610*'Settings'!$B$4*VLOOKUP(B610,'Employees'!$A$2:$I$101,5,FALSE)),0)))</f>
        <v/>
      </c>
      <c r="O610" s="13">
        <f>IF($P610="","",IF($P610&lt;&gt;"OK",NA(),IF(J610="Approved",I610-N610,0)))</f>
        <v/>
      </c>
      <c r="P610" s="8">
        <f>IF(COUNTA(A610:B610,D610:G610,J610:M610)=0,"",IF('Settings'!$B$7&lt;&gt;"OK","CHECK SETTINGS",IF(OR(A610="",COUNTIFS($A$2:$A$1001,A610)&lt;&gt;1,COUNTIFS('Employees'!$A$2:$A$101,B610,'Employees'!$I$2:$I$101,"OK")&lt;&gt;1,COUNTIFS('Settings'!$H$11:$H$13,D610)&lt;&gt;1),"CHECK ID / TYPE",IF(OR(NOT(ISNUMBER(E610)),NOT(ISNUMBER(F610)),NOT(ISNUMBER(G610))),"CHECK DATES / FRACTION",IF(OR(E610&lt;MAX('Settings'!$B$2,VLOOKUP(B610,'Employees'!$A$2:$H$101,3,FALSE)),F610&gt;'Settings'!$B$5,F610&lt;E610,NOT(OR(G610=1,AND(G610=0.5,E610=F610))),NOT(OR(J610="Pending",J610="Approved",J610="Denied",J610="Canceled"))),"CHECK DATES / FRACTION / STATUS",IF(AND(OR(J610="Approved",J610="Denied"),OR(K610="",NOT(ISNUMBER(L610)))),"ADD DECISION RECORD",IF(AND(OR(J610="Approved",J610="Pending"),COUNTIFS($B$2:$B$1001,B610,$E$2:$E$1001,"&lt;="&amp;F610,$F$2:$F$1001,"&gt;="&amp;E610,$J$2:$J$1001,"&lt;&gt;Denied",$J$2:$J$1001,"&lt;&gt;Canceled")&gt;1),"OVERLAPPING ACTIVE REQUESTS",IF(NETWORKDAYS(E610,F610,'Holidays'!$A$2:$A$51)=0,"NO WORKDAYS","OK"))))))))</f>
        <v/>
      </c>
    </row>
    <row r="611">
      <c r="A611" s="11" t="n"/>
      <c r="B611" s="11" t="n"/>
      <c r="C611" s="8">
        <f>IF($P611="","",IF($P611&lt;&gt;"OK",NA(),VLOOKUP(B611,'Employees'!$A$2:$I$101,2,FALSE)))</f>
        <v/>
      </c>
      <c r="D611" s="2" t="n"/>
      <c r="E611" s="4" t="n"/>
      <c r="F611" s="4" t="n"/>
      <c r="G611" s="12" t="n"/>
      <c r="H611" s="13">
        <f>IF($P611="","",IF($P611&lt;&gt;"OK",NA(),NETWORKDAYS(E611,F611,'Holidays'!$A$2:$A$51)*G611))</f>
        <v/>
      </c>
      <c r="I611" s="13">
        <f>IF($P611="","",IF($P611&lt;&gt;"OK",NA(),H611*'Settings'!$B$4*VLOOKUP(B611,'Employees'!$A$2:$I$101,5,FALSE)))</f>
        <v/>
      </c>
      <c r="J611" s="2" t="n"/>
      <c r="K611" s="2" t="n"/>
      <c r="L611" s="4" t="n"/>
      <c r="M611" s="2" t="n"/>
      <c r="N611" s="13">
        <f>IF($P611="","",IF($P611&lt;&gt;"OK",NA(),IF(J611="Approved",IF(E611&gt;'Settings'!$B$3,0,NETWORKDAYS(E611,MIN(F611,'Settings'!$B$3),'Holidays'!$A$2:$A$51)*G611*'Settings'!$B$4*VLOOKUP(B611,'Employees'!$A$2:$I$101,5,FALSE)),0)))</f>
        <v/>
      </c>
      <c r="O611" s="13">
        <f>IF($P611="","",IF($P611&lt;&gt;"OK",NA(),IF(J611="Approved",I611-N611,0)))</f>
        <v/>
      </c>
      <c r="P611" s="8">
        <f>IF(COUNTA(A611:B611,D611:G611,J611:M611)=0,"",IF('Settings'!$B$7&lt;&gt;"OK","CHECK SETTINGS",IF(OR(A611="",COUNTIFS($A$2:$A$1001,A611)&lt;&gt;1,COUNTIFS('Employees'!$A$2:$A$101,B611,'Employees'!$I$2:$I$101,"OK")&lt;&gt;1,COUNTIFS('Settings'!$H$11:$H$13,D611)&lt;&gt;1),"CHECK ID / TYPE",IF(OR(NOT(ISNUMBER(E611)),NOT(ISNUMBER(F611)),NOT(ISNUMBER(G611))),"CHECK DATES / FRACTION",IF(OR(E611&lt;MAX('Settings'!$B$2,VLOOKUP(B611,'Employees'!$A$2:$H$101,3,FALSE)),F611&gt;'Settings'!$B$5,F611&lt;E611,NOT(OR(G611=1,AND(G611=0.5,E611=F611))),NOT(OR(J611="Pending",J611="Approved",J611="Denied",J611="Canceled"))),"CHECK DATES / FRACTION / STATUS",IF(AND(OR(J611="Approved",J611="Denied"),OR(K611="",NOT(ISNUMBER(L611)))),"ADD DECISION RECORD",IF(AND(OR(J611="Approved",J611="Pending"),COUNTIFS($B$2:$B$1001,B611,$E$2:$E$1001,"&lt;="&amp;F611,$F$2:$F$1001,"&gt;="&amp;E611,$J$2:$J$1001,"&lt;&gt;Denied",$J$2:$J$1001,"&lt;&gt;Canceled")&gt;1),"OVERLAPPING ACTIVE REQUESTS",IF(NETWORKDAYS(E611,F611,'Holidays'!$A$2:$A$51)=0,"NO WORKDAYS","OK"))))))))</f>
        <v/>
      </c>
    </row>
    <row r="612">
      <c r="A612" s="11" t="n"/>
      <c r="B612" s="11" t="n"/>
      <c r="C612" s="8">
        <f>IF($P612="","",IF($P612&lt;&gt;"OK",NA(),VLOOKUP(B612,'Employees'!$A$2:$I$101,2,FALSE)))</f>
        <v/>
      </c>
      <c r="D612" s="2" t="n"/>
      <c r="E612" s="4" t="n"/>
      <c r="F612" s="4" t="n"/>
      <c r="G612" s="12" t="n"/>
      <c r="H612" s="13">
        <f>IF($P612="","",IF($P612&lt;&gt;"OK",NA(),NETWORKDAYS(E612,F612,'Holidays'!$A$2:$A$51)*G612))</f>
        <v/>
      </c>
      <c r="I612" s="13">
        <f>IF($P612="","",IF($P612&lt;&gt;"OK",NA(),H612*'Settings'!$B$4*VLOOKUP(B612,'Employees'!$A$2:$I$101,5,FALSE)))</f>
        <v/>
      </c>
      <c r="J612" s="2" t="n"/>
      <c r="K612" s="2" t="n"/>
      <c r="L612" s="4" t="n"/>
      <c r="M612" s="2" t="n"/>
      <c r="N612" s="13">
        <f>IF($P612="","",IF($P612&lt;&gt;"OK",NA(),IF(J612="Approved",IF(E612&gt;'Settings'!$B$3,0,NETWORKDAYS(E612,MIN(F612,'Settings'!$B$3),'Holidays'!$A$2:$A$51)*G612*'Settings'!$B$4*VLOOKUP(B612,'Employees'!$A$2:$I$101,5,FALSE)),0)))</f>
        <v/>
      </c>
      <c r="O612" s="13">
        <f>IF($P612="","",IF($P612&lt;&gt;"OK",NA(),IF(J612="Approved",I612-N612,0)))</f>
        <v/>
      </c>
      <c r="P612" s="8">
        <f>IF(COUNTA(A612:B612,D612:G612,J612:M612)=0,"",IF('Settings'!$B$7&lt;&gt;"OK","CHECK SETTINGS",IF(OR(A612="",COUNTIFS($A$2:$A$1001,A612)&lt;&gt;1,COUNTIFS('Employees'!$A$2:$A$101,B612,'Employees'!$I$2:$I$101,"OK")&lt;&gt;1,COUNTIFS('Settings'!$H$11:$H$13,D612)&lt;&gt;1),"CHECK ID / TYPE",IF(OR(NOT(ISNUMBER(E612)),NOT(ISNUMBER(F612)),NOT(ISNUMBER(G612))),"CHECK DATES / FRACTION",IF(OR(E612&lt;MAX('Settings'!$B$2,VLOOKUP(B612,'Employees'!$A$2:$H$101,3,FALSE)),F612&gt;'Settings'!$B$5,F612&lt;E612,NOT(OR(G612=1,AND(G612=0.5,E612=F612))),NOT(OR(J612="Pending",J612="Approved",J612="Denied",J612="Canceled"))),"CHECK DATES / FRACTION / STATUS",IF(AND(OR(J612="Approved",J612="Denied"),OR(K612="",NOT(ISNUMBER(L612)))),"ADD DECISION RECORD",IF(AND(OR(J612="Approved",J612="Pending"),COUNTIFS($B$2:$B$1001,B612,$E$2:$E$1001,"&lt;="&amp;F612,$F$2:$F$1001,"&gt;="&amp;E612,$J$2:$J$1001,"&lt;&gt;Denied",$J$2:$J$1001,"&lt;&gt;Canceled")&gt;1),"OVERLAPPING ACTIVE REQUESTS",IF(NETWORKDAYS(E612,F612,'Holidays'!$A$2:$A$51)=0,"NO WORKDAYS","OK"))))))))</f>
        <v/>
      </c>
    </row>
    <row r="613">
      <c r="A613" s="11" t="n"/>
      <c r="B613" s="11" t="n"/>
      <c r="C613" s="8">
        <f>IF($P613="","",IF($P613&lt;&gt;"OK",NA(),VLOOKUP(B613,'Employees'!$A$2:$I$101,2,FALSE)))</f>
        <v/>
      </c>
      <c r="D613" s="2" t="n"/>
      <c r="E613" s="4" t="n"/>
      <c r="F613" s="4" t="n"/>
      <c r="G613" s="12" t="n"/>
      <c r="H613" s="13">
        <f>IF($P613="","",IF($P613&lt;&gt;"OK",NA(),NETWORKDAYS(E613,F613,'Holidays'!$A$2:$A$51)*G613))</f>
        <v/>
      </c>
      <c r="I613" s="13">
        <f>IF($P613="","",IF($P613&lt;&gt;"OK",NA(),H613*'Settings'!$B$4*VLOOKUP(B613,'Employees'!$A$2:$I$101,5,FALSE)))</f>
        <v/>
      </c>
      <c r="J613" s="2" t="n"/>
      <c r="K613" s="2" t="n"/>
      <c r="L613" s="4" t="n"/>
      <c r="M613" s="2" t="n"/>
      <c r="N613" s="13">
        <f>IF($P613="","",IF($P613&lt;&gt;"OK",NA(),IF(J613="Approved",IF(E613&gt;'Settings'!$B$3,0,NETWORKDAYS(E613,MIN(F613,'Settings'!$B$3),'Holidays'!$A$2:$A$51)*G613*'Settings'!$B$4*VLOOKUP(B613,'Employees'!$A$2:$I$101,5,FALSE)),0)))</f>
        <v/>
      </c>
      <c r="O613" s="13">
        <f>IF($P613="","",IF($P613&lt;&gt;"OK",NA(),IF(J613="Approved",I613-N613,0)))</f>
        <v/>
      </c>
      <c r="P613" s="8">
        <f>IF(COUNTA(A613:B613,D613:G613,J613:M613)=0,"",IF('Settings'!$B$7&lt;&gt;"OK","CHECK SETTINGS",IF(OR(A613="",COUNTIFS($A$2:$A$1001,A613)&lt;&gt;1,COUNTIFS('Employees'!$A$2:$A$101,B613,'Employees'!$I$2:$I$101,"OK")&lt;&gt;1,COUNTIFS('Settings'!$H$11:$H$13,D613)&lt;&gt;1),"CHECK ID / TYPE",IF(OR(NOT(ISNUMBER(E613)),NOT(ISNUMBER(F613)),NOT(ISNUMBER(G613))),"CHECK DATES / FRACTION",IF(OR(E613&lt;MAX('Settings'!$B$2,VLOOKUP(B613,'Employees'!$A$2:$H$101,3,FALSE)),F613&gt;'Settings'!$B$5,F613&lt;E613,NOT(OR(G613=1,AND(G613=0.5,E613=F613))),NOT(OR(J613="Pending",J613="Approved",J613="Denied",J613="Canceled"))),"CHECK DATES / FRACTION / STATUS",IF(AND(OR(J613="Approved",J613="Denied"),OR(K613="",NOT(ISNUMBER(L613)))),"ADD DECISION RECORD",IF(AND(OR(J613="Approved",J613="Pending"),COUNTIFS($B$2:$B$1001,B613,$E$2:$E$1001,"&lt;="&amp;F613,$F$2:$F$1001,"&gt;="&amp;E613,$J$2:$J$1001,"&lt;&gt;Denied",$J$2:$J$1001,"&lt;&gt;Canceled")&gt;1),"OVERLAPPING ACTIVE REQUESTS",IF(NETWORKDAYS(E613,F613,'Holidays'!$A$2:$A$51)=0,"NO WORKDAYS","OK"))))))))</f>
        <v/>
      </c>
    </row>
    <row r="614">
      <c r="A614" s="11" t="n"/>
      <c r="B614" s="11" t="n"/>
      <c r="C614" s="8">
        <f>IF($P614="","",IF($P614&lt;&gt;"OK",NA(),VLOOKUP(B614,'Employees'!$A$2:$I$101,2,FALSE)))</f>
        <v/>
      </c>
      <c r="D614" s="2" t="n"/>
      <c r="E614" s="4" t="n"/>
      <c r="F614" s="4" t="n"/>
      <c r="G614" s="12" t="n"/>
      <c r="H614" s="13">
        <f>IF($P614="","",IF($P614&lt;&gt;"OK",NA(),NETWORKDAYS(E614,F614,'Holidays'!$A$2:$A$51)*G614))</f>
        <v/>
      </c>
      <c r="I614" s="13">
        <f>IF($P614="","",IF($P614&lt;&gt;"OK",NA(),H614*'Settings'!$B$4*VLOOKUP(B614,'Employees'!$A$2:$I$101,5,FALSE)))</f>
        <v/>
      </c>
      <c r="J614" s="2" t="n"/>
      <c r="K614" s="2" t="n"/>
      <c r="L614" s="4" t="n"/>
      <c r="M614" s="2" t="n"/>
      <c r="N614" s="13">
        <f>IF($P614="","",IF($P614&lt;&gt;"OK",NA(),IF(J614="Approved",IF(E614&gt;'Settings'!$B$3,0,NETWORKDAYS(E614,MIN(F614,'Settings'!$B$3),'Holidays'!$A$2:$A$51)*G614*'Settings'!$B$4*VLOOKUP(B614,'Employees'!$A$2:$I$101,5,FALSE)),0)))</f>
        <v/>
      </c>
      <c r="O614" s="13">
        <f>IF($P614="","",IF($P614&lt;&gt;"OK",NA(),IF(J614="Approved",I614-N614,0)))</f>
        <v/>
      </c>
      <c r="P614" s="8">
        <f>IF(COUNTA(A614:B614,D614:G614,J614:M614)=0,"",IF('Settings'!$B$7&lt;&gt;"OK","CHECK SETTINGS",IF(OR(A614="",COUNTIFS($A$2:$A$1001,A614)&lt;&gt;1,COUNTIFS('Employees'!$A$2:$A$101,B614,'Employees'!$I$2:$I$101,"OK")&lt;&gt;1,COUNTIFS('Settings'!$H$11:$H$13,D614)&lt;&gt;1),"CHECK ID / TYPE",IF(OR(NOT(ISNUMBER(E614)),NOT(ISNUMBER(F614)),NOT(ISNUMBER(G614))),"CHECK DATES / FRACTION",IF(OR(E614&lt;MAX('Settings'!$B$2,VLOOKUP(B614,'Employees'!$A$2:$H$101,3,FALSE)),F614&gt;'Settings'!$B$5,F614&lt;E614,NOT(OR(G614=1,AND(G614=0.5,E614=F614))),NOT(OR(J614="Pending",J614="Approved",J614="Denied",J614="Canceled"))),"CHECK DATES / FRACTION / STATUS",IF(AND(OR(J614="Approved",J614="Denied"),OR(K614="",NOT(ISNUMBER(L614)))),"ADD DECISION RECORD",IF(AND(OR(J614="Approved",J614="Pending"),COUNTIFS($B$2:$B$1001,B614,$E$2:$E$1001,"&lt;="&amp;F614,$F$2:$F$1001,"&gt;="&amp;E614,$J$2:$J$1001,"&lt;&gt;Denied",$J$2:$J$1001,"&lt;&gt;Canceled")&gt;1),"OVERLAPPING ACTIVE REQUESTS",IF(NETWORKDAYS(E614,F614,'Holidays'!$A$2:$A$51)=0,"NO WORKDAYS","OK"))))))))</f>
        <v/>
      </c>
    </row>
    <row r="615">
      <c r="A615" s="11" t="n"/>
      <c r="B615" s="11" t="n"/>
      <c r="C615" s="8">
        <f>IF($P615="","",IF($P615&lt;&gt;"OK",NA(),VLOOKUP(B615,'Employees'!$A$2:$I$101,2,FALSE)))</f>
        <v/>
      </c>
      <c r="D615" s="2" t="n"/>
      <c r="E615" s="4" t="n"/>
      <c r="F615" s="4" t="n"/>
      <c r="G615" s="12" t="n"/>
      <c r="H615" s="13">
        <f>IF($P615="","",IF($P615&lt;&gt;"OK",NA(),NETWORKDAYS(E615,F615,'Holidays'!$A$2:$A$51)*G615))</f>
        <v/>
      </c>
      <c r="I615" s="13">
        <f>IF($P615="","",IF($P615&lt;&gt;"OK",NA(),H615*'Settings'!$B$4*VLOOKUP(B615,'Employees'!$A$2:$I$101,5,FALSE)))</f>
        <v/>
      </c>
      <c r="J615" s="2" t="n"/>
      <c r="K615" s="2" t="n"/>
      <c r="L615" s="4" t="n"/>
      <c r="M615" s="2" t="n"/>
      <c r="N615" s="13">
        <f>IF($P615="","",IF($P615&lt;&gt;"OK",NA(),IF(J615="Approved",IF(E615&gt;'Settings'!$B$3,0,NETWORKDAYS(E615,MIN(F615,'Settings'!$B$3),'Holidays'!$A$2:$A$51)*G615*'Settings'!$B$4*VLOOKUP(B615,'Employees'!$A$2:$I$101,5,FALSE)),0)))</f>
        <v/>
      </c>
      <c r="O615" s="13">
        <f>IF($P615="","",IF($P615&lt;&gt;"OK",NA(),IF(J615="Approved",I615-N615,0)))</f>
        <v/>
      </c>
      <c r="P615" s="8">
        <f>IF(COUNTA(A615:B615,D615:G615,J615:M615)=0,"",IF('Settings'!$B$7&lt;&gt;"OK","CHECK SETTINGS",IF(OR(A615="",COUNTIFS($A$2:$A$1001,A615)&lt;&gt;1,COUNTIFS('Employees'!$A$2:$A$101,B615,'Employees'!$I$2:$I$101,"OK")&lt;&gt;1,COUNTIFS('Settings'!$H$11:$H$13,D615)&lt;&gt;1),"CHECK ID / TYPE",IF(OR(NOT(ISNUMBER(E615)),NOT(ISNUMBER(F615)),NOT(ISNUMBER(G615))),"CHECK DATES / FRACTION",IF(OR(E615&lt;MAX('Settings'!$B$2,VLOOKUP(B615,'Employees'!$A$2:$H$101,3,FALSE)),F615&gt;'Settings'!$B$5,F615&lt;E615,NOT(OR(G615=1,AND(G615=0.5,E615=F615))),NOT(OR(J615="Pending",J615="Approved",J615="Denied",J615="Canceled"))),"CHECK DATES / FRACTION / STATUS",IF(AND(OR(J615="Approved",J615="Denied"),OR(K615="",NOT(ISNUMBER(L615)))),"ADD DECISION RECORD",IF(AND(OR(J615="Approved",J615="Pending"),COUNTIFS($B$2:$B$1001,B615,$E$2:$E$1001,"&lt;="&amp;F615,$F$2:$F$1001,"&gt;="&amp;E615,$J$2:$J$1001,"&lt;&gt;Denied",$J$2:$J$1001,"&lt;&gt;Canceled")&gt;1),"OVERLAPPING ACTIVE REQUESTS",IF(NETWORKDAYS(E615,F615,'Holidays'!$A$2:$A$51)=0,"NO WORKDAYS","OK"))))))))</f>
        <v/>
      </c>
    </row>
    <row r="616">
      <c r="A616" s="11" t="n"/>
      <c r="B616" s="11" t="n"/>
      <c r="C616" s="8">
        <f>IF($P616="","",IF($P616&lt;&gt;"OK",NA(),VLOOKUP(B616,'Employees'!$A$2:$I$101,2,FALSE)))</f>
        <v/>
      </c>
      <c r="D616" s="2" t="n"/>
      <c r="E616" s="4" t="n"/>
      <c r="F616" s="4" t="n"/>
      <c r="G616" s="12" t="n"/>
      <c r="H616" s="13">
        <f>IF($P616="","",IF($P616&lt;&gt;"OK",NA(),NETWORKDAYS(E616,F616,'Holidays'!$A$2:$A$51)*G616))</f>
        <v/>
      </c>
      <c r="I616" s="13">
        <f>IF($P616="","",IF($P616&lt;&gt;"OK",NA(),H616*'Settings'!$B$4*VLOOKUP(B616,'Employees'!$A$2:$I$101,5,FALSE)))</f>
        <v/>
      </c>
      <c r="J616" s="2" t="n"/>
      <c r="K616" s="2" t="n"/>
      <c r="L616" s="4" t="n"/>
      <c r="M616" s="2" t="n"/>
      <c r="N616" s="13">
        <f>IF($P616="","",IF($P616&lt;&gt;"OK",NA(),IF(J616="Approved",IF(E616&gt;'Settings'!$B$3,0,NETWORKDAYS(E616,MIN(F616,'Settings'!$B$3),'Holidays'!$A$2:$A$51)*G616*'Settings'!$B$4*VLOOKUP(B616,'Employees'!$A$2:$I$101,5,FALSE)),0)))</f>
        <v/>
      </c>
      <c r="O616" s="13">
        <f>IF($P616="","",IF($P616&lt;&gt;"OK",NA(),IF(J616="Approved",I616-N616,0)))</f>
        <v/>
      </c>
      <c r="P616" s="8">
        <f>IF(COUNTA(A616:B616,D616:G616,J616:M616)=0,"",IF('Settings'!$B$7&lt;&gt;"OK","CHECK SETTINGS",IF(OR(A616="",COUNTIFS($A$2:$A$1001,A616)&lt;&gt;1,COUNTIFS('Employees'!$A$2:$A$101,B616,'Employees'!$I$2:$I$101,"OK")&lt;&gt;1,COUNTIFS('Settings'!$H$11:$H$13,D616)&lt;&gt;1),"CHECK ID / TYPE",IF(OR(NOT(ISNUMBER(E616)),NOT(ISNUMBER(F616)),NOT(ISNUMBER(G616))),"CHECK DATES / FRACTION",IF(OR(E616&lt;MAX('Settings'!$B$2,VLOOKUP(B616,'Employees'!$A$2:$H$101,3,FALSE)),F616&gt;'Settings'!$B$5,F616&lt;E616,NOT(OR(G616=1,AND(G616=0.5,E616=F616))),NOT(OR(J616="Pending",J616="Approved",J616="Denied",J616="Canceled"))),"CHECK DATES / FRACTION / STATUS",IF(AND(OR(J616="Approved",J616="Denied"),OR(K616="",NOT(ISNUMBER(L616)))),"ADD DECISION RECORD",IF(AND(OR(J616="Approved",J616="Pending"),COUNTIFS($B$2:$B$1001,B616,$E$2:$E$1001,"&lt;="&amp;F616,$F$2:$F$1001,"&gt;="&amp;E616,$J$2:$J$1001,"&lt;&gt;Denied",$J$2:$J$1001,"&lt;&gt;Canceled")&gt;1),"OVERLAPPING ACTIVE REQUESTS",IF(NETWORKDAYS(E616,F616,'Holidays'!$A$2:$A$51)=0,"NO WORKDAYS","OK"))))))))</f>
        <v/>
      </c>
    </row>
    <row r="617">
      <c r="A617" s="11" t="n"/>
      <c r="B617" s="11" t="n"/>
      <c r="C617" s="8">
        <f>IF($P617="","",IF($P617&lt;&gt;"OK",NA(),VLOOKUP(B617,'Employees'!$A$2:$I$101,2,FALSE)))</f>
        <v/>
      </c>
      <c r="D617" s="2" t="n"/>
      <c r="E617" s="4" t="n"/>
      <c r="F617" s="4" t="n"/>
      <c r="G617" s="12" t="n"/>
      <c r="H617" s="13">
        <f>IF($P617="","",IF($P617&lt;&gt;"OK",NA(),NETWORKDAYS(E617,F617,'Holidays'!$A$2:$A$51)*G617))</f>
        <v/>
      </c>
      <c r="I617" s="13">
        <f>IF($P617="","",IF($P617&lt;&gt;"OK",NA(),H617*'Settings'!$B$4*VLOOKUP(B617,'Employees'!$A$2:$I$101,5,FALSE)))</f>
        <v/>
      </c>
      <c r="J617" s="2" t="n"/>
      <c r="K617" s="2" t="n"/>
      <c r="L617" s="4" t="n"/>
      <c r="M617" s="2" t="n"/>
      <c r="N617" s="13">
        <f>IF($P617="","",IF($P617&lt;&gt;"OK",NA(),IF(J617="Approved",IF(E617&gt;'Settings'!$B$3,0,NETWORKDAYS(E617,MIN(F617,'Settings'!$B$3),'Holidays'!$A$2:$A$51)*G617*'Settings'!$B$4*VLOOKUP(B617,'Employees'!$A$2:$I$101,5,FALSE)),0)))</f>
        <v/>
      </c>
      <c r="O617" s="13">
        <f>IF($P617="","",IF($P617&lt;&gt;"OK",NA(),IF(J617="Approved",I617-N617,0)))</f>
        <v/>
      </c>
      <c r="P617" s="8">
        <f>IF(COUNTA(A617:B617,D617:G617,J617:M617)=0,"",IF('Settings'!$B$7&lt;&gt;"OK","CHECK SETTINGS",IF(OR(A617="",COUNTIFS($A$2:$A$1001,A617)&lt;&gt;1,COUNTIFS('Employees'!$A$2:$A$101,B617,'Employees'!$I$2:$I$101,"OK")&lt;&gt;1,COUNTIFS('Settings'!$H$11:$H$13,D617)&lt;&gt;1),"CHECK ID / TYPE",IF(OR(NOT(ISNUMBER(E617)),NOT(ISNUMBER(F617)),NOT(ISNUMBER(G617))),"CHECK DATES / FRACTION",IF(OR(E617&lt;MAX('Settings'!$B$2,VLOOKUP(B617,'Employees'!$A$2:$H$101,3,FALSE)),F617&gt;'Settings'!$B$5,F617&lt;E617,NOT(OR(G617=1,AND(G617=0.5,E617=F617))),NOT(OR(J617="Pending",J617="Approved",J617="Denied",J617="Canceled"))),"CHECK DATES / FRACTION / STATUS",IF(AND(OR(J617="Approved",J617="Denied"),OR(K617="",NOT(ISNUMBER(L617)))),"ADD DECISION RECORD",IF(AND(OR(J617="Approved",J617="Pending"),COUNTIFS($B$2:$B$1001,B617,$E$2:$E$1001,"&lt;="&amp;F617,$F$2:$F$1001,"&gt;="&amp;E617,$J$2:$J$1001,"&lt;&gt;Denied",$J$2:$J$1001,"&lt;&gt;Canceled")&gt;1),"OVERLAPPING ACTIVE REQUESTS",IF(NETWORKDAYS(E617,F617,'Holidays'!$A$2:$A$51)=0,"NO WORKDAYS","OK"))))))))</f>
        <v/>
      </c>
    </row>
    <row r="618">
      <c r="A618" s="11" t="n"/>
      <c r="B618" s="11" t="n"/>
      <c r="C618" s="8">
        <f>IF($P618="","",IF($P618&lt;&gt;"OK",NA(),VLOOKUP(B618,'Employees'!$A$2:$I$101,2,FALSE)))</f>
        <v/>
      </c>
      <c r="D618" s="2" t="n"/>
      <c r="E618" s="4" t="n"/>
      <c r="F618" s="4" t="n"/>
      <c r="G618" s="12" t="n"/>
      <c r="H618" s="13">
        <f>IF($P618="","",IF($P618&lt;&gt;"OK",NA(),NETWORKDAYS(E618,F618,'Holidays'!$A$2:$A$51)*G618))</f>
        <v/>
      </c>
      <c r="I618" s="13">
        <f>IF($P618="","",IF($P618&lt;&gt;"OK",NA(),H618*'Settings'!$B$4*VLOOKUP(B618,'Employees'!$A$2:$I$101,5,FALSE)))</f>
        <v/>
      </c>
      <c r="J618" s="2" t="n"/>
      <c r="K618" s="2" t="n"/>
      <c r="L618" s="4" t="n"/>
      <c r="M618" s="2" t="n"/>
      <c r="N618" s="13">
        <f>IF($P618="","",IF($P618&lt;&gt;"OK",NA(),IF(J618="Approved",IF(E618&gt;'Settings'!$B$3,0,NETWORKDAYS(E618,MIN(F618,'Settings'!$B$3),'Holidays'!$A$2:$A$51)*G618*'Settings'!$B$4*VLOOKUP(B618,'Employees'!$A$2:$I$101,5,FALSE)),0)))</f>
        <v/>
      </c>
      <c r="O618" s="13">
        <f>IF($P618="","",IF($P618&lt;&gt;"OK",NA(),IF(J618="Approved",I618-N618,0)))</f>
        <v/>
      </c>
      <c r="P618" s="8">
        <f>IF(COUNTA(A618:B618,D618:G618,J618:M618)=0,"",IF('Settings'!$B$7&lt;&gt;"OK","CHECK SETTINGS",IF(OR(A618="",COUNTIFS($A$2:$A$1001,A618)&lt;&gt;1,COUNTIFS('Employees'!$A$2:$A$101,B618,'Employees'!$I$2:$I$101,"OK")&lt;&gt;1,COUNTIFS('Settings'!$H$11:$H$13,D618)&lt;&gt;1),"CHECK ID / TYPE",IF(OR(NOT(ISNUMBER(E618)),NOT(ISNUMBER(F618)),NOT(ISNUMBER(G618))),"CHECK DATES / FRACTION",IF(OR(E618&lt;MAX('Settings'!$B$2,VLOOKUP(B618,'Employees'!$A$2:$H$101,3,FALSE)),F618&gt;'Settings'!$B$5,F618&lt;E618,NOT(OR(G618=1,AND(G618=0.5,E618=F618))),NOT(OR(J618="Pending",J618="Approved",J618="Denied",J618="Canceled"))),"CHECK DATES / FRACTION / STATUS",IF(AND(OR(J618="Approved",J618="Denied"),OR(K618="",NOT(ISNUMBER(L618)))),"ADD DECISION RECORD",IF(AND(OR(J618="Approved",J618="Pending"),COUNTIFS($B$2:$B$1001,B618,$E$2:$E$1001,"&lt;="&amp;F618,$F$2:$F$1001,"&gt;="&amp;E618,$J$2:$J$1001,"&lt;&gt;Denied",$J$2:$J$1001,"&lt;&gt;Canceled")&gt;1),"OVERLAPPING ACTIVE REQUESTS",IF(NETWORKDAYS(E618,F618,'Holidays'!$A$2:$A$51)=0,"NO WORKDAYS","OK"))))))))</f>
        <v/>
      </c>
    </row>
    <row r="619">
      <c r="A619" s="11" t="n"/>
      <c r="B619" s="11" t="n"/>
      <c r="C619" s="8">
        <f>IF($P619="","",IF($P619&lt;&gt;"OK",NA(),VLOOKUP(B619,'Employees'!$A$2:$I$101,2,FALSE)))</f>
        <v/>
      </c>
      <c r="D619" s="2" t="n"/>
      <c r="E619" s="4" t="n"/>
      <c r="F619" s="4" t="n"/>
      <c r="G619" s="12" t="n"/>
      <c r="H619" s="13">
        <f>IF($P619="","",IF($P619&lt;&gt;"OK",NA(),NETWORKDAYS(E619,F619,'Holidays'!$A$2:$A$51)*G619))</f>
        <v/>
      </c>
      <c r="I619" s="13">
        <f>IF($P619="","",IF($P619&lt;&gt;"OK",NA(),H619*'Settings'!$B$4*VLOOKUP(B619,'Employees'!$A$2:$I$101,5,FALSE)))</f>
        <v/>
      </c>
      <c r="J619" s="2" t="n"/>
      <c r="K619" s="2" t="n"/>
      <c r="L619" s="4" t="n"/>
      <c r="M619" s="2" t="n"/>
      <c r="N619" s="13">
        <f>IF($P619="","",IF($P619&lt;&gt;"OK",NA(),IF(J619="Approved",IF(E619&gt;'Settings'!$B$3,0,NETWORKDAYS(E619,MIN(F619,'Settings'!$B$3),'Holidays'!$A$2:$A$51)*G619*'Settings'!$B$4*VLOOKUP(B619,'Employees'!$A$2:$I$101,5,FALSE)),0)))</f>
        <v/>
      </c>
      <c r="O619" s="13">
        <f>IF($P619="","",IF($P619&lt;&gt;"OK",NA(),IF(J619="Approved",I619-N619,0)))</f>
        <v/>
      </c>
      <c r="P619" s="8">
        <f>IF(COUNTA(A619:B619,D619:G619,J619:M619)=0,"",IF('Settings'!$B$7&lt;&gt;"OK","CHECK SETTINGS",IF(OR(A619="",COUNTIFS($A$2:$A$1001,A619)&lt;&gt;1,COUNTIFS('Employees'!$A$2:$A$101,B619,'Employees'!$I$2:$I$101,"OK")&lt;&gt;1,COUNTIFS('Settings'!$H$11:$H$13,D619)&lt;&gt;1),"CHECK ID / TYPE",IF(OR(NOT(ISNUMBER(E619)),NOT(ISNUMBER(F619)),NOT(ISNUMBER(G619))),"CHECK DATES / FRACTION",IF(OR(E619&lt;MAX('Settings'!$B$2,VLOOKUP(B619,'Employees'!$A$2:$H$101,3,FALSE)),F619&gt;'Settings'!$B$5,F619&lt;E619,NOT(OR(G619=1,AND(G619=0.5,E619=F619))),NOT(OR(J619="Pending",J619="Approved",J619="Denied",J619="Canceled"))),"CHECK DATES / FRACTION / STATUS",IF(AND(OR(J619="Approved",J619="Denied"),OR(K619="",NOT(ISNUMBER(L619)))),"ADD DECISION RECORD",IF(AND(OR(J619="Approved",J619="Pending"),COUNTIFS($B$2:$B$1001,B619,$E$2:$E$1001,"&lt;="&amp;F619,$F$2:$F$1001,"&gt;="&amp;E619,$J$2:$J$1001,"&lt;&gt;Denied",$J$2:$J$1001,"&lt;&gt;Canceled")&gt;1),"OVERLAPPING ACTIVE REQUESTS",IF(NETWORKDAYS(E619,F619,'Holidays'!$A$2:$A$51)=0,"NO WORKDAYS","OK"))))))))</f>
        <v/>
      </c>
    </row>
    <row r="620">
      <c r="A620" s="11" t="n"/>
      <c r="B620" s="11" t="n"/>
      <c r="C620" s="8">
        <f>IF($P620="","",IF($P620&lt;&gt;"OK",NA(),VLOOKUP(B620,'Employees'!$A$2:$I$101,2,FALSE)))</f>
        <v/>
      </c>
      <c r="D620" s="2" t="n"/>
      <c r="E620" s="4" t="n"/>
      <c r="F620" s="4" t="n"/>
      <c r="G620" s="12" t="n"/>
      <c r="H620" s="13">
        <f>IF($P620="","",IF($P620&lt;&gt;"OK",NA(),NETWORKDAYS(E620,F620,'Holidays'!$A$2:$A$51)*G620))</f>
        <v/>
      </c>
      <c r="I620" s="13">
        <f>IF($P620="","",IF($P620&lt;&gt;"OK",NA(),H620*'Settings'!$B$4*VLOOKUP(B620,'Employees'!$A$2:$I$101,5,FALSE)))</f>
        <v/>
      </c>
      <c r="J620" s="2" t="n"/>
      <c r="K620" s="2" t="n"/>
      <c r="L620" s="4" t="n"/>
      <c r="M620" s="2" t="n"/>
      <c r="N620" s="13">
        <f>IF($P620="","",IF($P620&lt;&gt;"OK",NA(),IF(J620="Approved",IF(E620&gt;'Settings'!$B$3,0,NETWORKDAYS(E620,MIN(F620,'Settings'!$B$3),'Holidays'!$A$2:$A$51)*G620*'Settings'!$B$4*VLOOKUP(B620,'Employees'!$A$2:$I$101,5,FALSE)),0)))</f>
        <v/>
      </c>
      <c r="O620" s="13">
        <f>IF($P620="","",IF($P620&lt;&gt;"OK",NA(),IF(J620="Approved",I620-N620,0)))</f>
        <v/>
      </c>
      <c r="P620" s="8">
        <f>IF(COUNTA(A620:B620,D620:G620,J620:M620)=0,"",IF('Settings'!$B$7&lt;&gt;"OK","CHECK SETTINGS",IF(OR(A620="",COUNTIFS($A$2:$A$1001,A620)&lt;&gt;1,COUNTIFS('Employees'!$A$2:$A$101,B620,'Employees'!$I$2:$I$101,"OK")&lt;&gt;1,COUNTIFS('Settings'!$H$11:$H$13,D620)&lt;&gt;1),"CHECK ID / TYPE",IF(OR(NOT(ISNUMBER(E620)),NOT(ISNUMBER(F620)),NOT(ISNUMBER(G620))),"CHECK DATES / FRACTION",IF(OR(E620&lt;MAX('Settings'!$B$2,VLOOKUP(B620,'Employees'!$A$2:$H$101,3,FALSE)),F620&gt;'Settings'!$B$5,F620&lt;E620,NOT(OR(G620=1,AND(G620=0.5,E620=F620))),NOT(OR(J620="Pending",J620="Approved",J620="Denied",J620="Canceled"))),"CHECK DATES / FRACTION / STATUS",IF(AND(OR(J620="Approved",J620="Denied"),OR(K620="",NOT(ISNUMBER(L620)))),"ADD DECISION RECORD",IF(AND(OR(J620="Approved",J620="Pending"),COUNTIFS($B$2:$B$1001,B620,$E$2:$E$1001,"&lt;="&amp;F620,$F$2:$F$1001,"&gt;="&amp;E620,$J$2:$J$1001,"&lt;&gt;Denied",$J$2:$J$1001,"&lt;&gt;Canceled")&gt;1),"OVERLAPPING ACTIVE REQUESTS",IF(NETWORKDAYS(E620,F620,'Holidays'!$A$2:$A$51)=0,"NO WORKDAYS","OK"))))))))</f>
        <v/>
      </c>
    </row>
    <row r="621">
      <c r="A621" s="11" t="n"/>
      <c r="B621" s="11" t="n"/>
      <c r="C621" s="8">
        <f>IF($P621="","",IF($P621&lt;&gt;"OK",NA(),VLOOKUP(B621,'Employees'!$A$2:$I$101,2,FALSE)))</f>
        <v/>
      </c>
      <c r="D621" s="2" t="n"/>
      <c r="E621" s="4" t="n"/>
      <c r="F621" s="4" t="n"/>
      <c r="G621" s="12" t="n"/>
      <c r="H621" s="13">
        <f>IF($P621="","",IF($P621&lt;&gt;"OK",NA(),NETWORKDAYS(E621,F621,'Holidays'!$A$2:$A$51)*G621))</f>
        <v/>
      </c>
      <c r="I621" s="13">
        <f>IF($P621="","",IF($P621&lt;&gt;"OK",NA(),H621*'Settings'!$B$4*VLOOKUP(B621,'Employees'!$A$2:$I$101,5,FALSE)))</f>
        <v/>
      </c>
      <c r="J621" s="2" t="n"/>
      <c r="K621" s="2" t="n"/>
      <c r="L621" s="4" t="n"/>
      <c r="M621" s="2" t="n"/>
      <c r="N621" s="13">
        <f>IF($P621="","",IF($P621&lt;&gt;"OK",NA(),IF(J621="Approved",IF(E621&gt;'Settings'!$B$3,0,NETWORKDAYS(E621,MIN(F621,'Settings'!$B$3),'Holidays'!$A$2:$A$51)*G621*'Settings'!$B$4*VLOOKUP(B621,'Employees'!$A$2:$I$101,5,FALSE)),0)))</f>
        <v/>
      </c>
      <c r="O621" s="13">
        <f>IF($P621="","",IF($P621&lt;&gt;"OK",NA(),IF(J621="Approved",I621-N621,0)))</f>
        <v/>
      </c>
      <c r="P621" s="8">
        <f>IF(COUNTA(A621:B621,D621:G621,J621:M621)=0,"",IF('Settings'!$B$7&lt;&gt;"OK","CHECK SETTINGS",IF(OR(A621="",COUNTIFS($A$2:$A$1001,A621)&lt;&gt;1,COUNTIFS('Employees'!$A$2:$A$101,B621,'Employees'!$I$2:$I$101,"OK")&lt;&gt;1,COUNTIFS('Settings'!$H$11:$H$13,D621)&lt;&gt;1),"CHECK ID / TYPE",IF(OR(NOT(ISNUMBER(E621)),NOT(ISNUMBER(F621)),NOT(ISNUMBER(G621))),"CHECK DATES / FRACTION",IF(OR(E621&lt;MAX('Settings'!$B$2,VLOOKUP(B621,'Employees'!$A$2:$H$101,3,FALSE)),F621&gt;'Settings'!$B$5,F621&lt;E621,NOT(OR(G621=1,AND(G621=0.5,E621=F621))),NOT(OR(J621="Pending",J621="Approved",J621="Denied",J621="Canceled"))),"CHECK DATES / FRACTION / STATUS",IF(AND(OR(J621="Approved",J621="Denied"),OR(K621="",NOT(ISNUMBER(L621)))),"ADD DECISION RECORD",IF(AND(OR(J621="Approved",J621="Pending"),COUNTIFS($B$2:$B$1001,B621,$E$2:$E$1001,"&lt;="&amp;F621,$F$2:$F$1001,"&gt;="&amp;E621,$J$2:$J$1001,"&lt;&gt;Denied",$J$2:$J$1001,"&lt;&gt;Canceled")&gt;1),"OVERLAPPING ACTIVE REQUESTS",IF(NETWORKDAYS(E621,F621,'Holidays'!$A$2:$A$51)=0,"NO WORKDAYS","OK"))))))))</f>
        <v/>
      </c>
    </row>
    <row r="622">
      <c r="A622" s="11" t="n"/>
      <c r="B622" s="11" t="n"/>
      <c r="C622" s="8">
        <f>IF($P622="","",IF($P622&lt;&gt;"OK",NA(),VLOOKUP(B622,'Employees'!$A$2:$I$101,2,FALSE)))</f>
        <v/>
      </c>
      <c r="D622" s="2" t="n"/>
      <c r="E622" s="4" t="n"/>
      <c r="F622" s="4" t="n"/>
      <c r="G622" s="12" t="n"/>
      <c r="H622" s="13">
        <f>IF($P622="","",IF($P622&lt;&gt;"OK",NA(),NETWORKDAYS(E622,F622,'Holidays'!$A$2:$A$51)*G622))</f>
        <v/>
      </c>
      <c r="I622" s="13">
        <f>IF($P622="","",IF($P622&lt;&gt;"OK",NA(),H622*'Settings'!$B$4*VLOOKUP(B622,'Employees'!$A$2:$I$101,5,FALSE)))</f>
        <v/>
      </c>
      <c r="J622" s="2" t="n"/>
      <c r="K622" s="2" t="n"/>
      <c r="L622" s="4" t="n"/>
      <c r="M622" s="2" t="n"/>
      <c r="N622" s="13">
        <f>IF($P622="","",IF($P622&lt;&gt;"OK",NA(),IF(J622="Approved",IF(E622&gt;'Settings'!$B$3,0,NETWORKDAYS(E622,MIN(F622,'Settings'!$B$3),'Holidays'!$A$2:$A$51)*G622*'Settings'!$B$4*VLOOKUP(B622,'Employees'!$A$2:$I$101,5,FALSE)),0)))</f>
        <v/>
      </c>
      <c r="O622" s="13">
        <f>IF($P622="","",IF($P622&lt;&gt;"OK",NA(),IF(J622="Approved",I622-N622,0)))</f>
        <v/>
      </c>
      <c r="P622" s="8">
        <f>IF(COUNTA(A622:B622,D622:G622,J622:M622)=0,"",IF('Settings'!$B$7&lt;&gt;"OK","CHECK SETTINGS",IF(OR(A622="",COUNTIFS($A$2:$A$1001,A622)&lt;&gt;1,COUNTIFS('Employees'!$A$2:$A$101,B622,'Employees'!$I$2:$I$101,"OK")&lt;&gt;1,COUNTIFS('Settings'!$H$11:$H$13,D622)&lt;&gt;1),"CHECK ID / TYPE",IF(OR(NOT(ISNUMBER(E622)),NOT(ISNUMBER(F622)),NOT(ISNUMBER(G622))),"CHECK DATES / FRACTION",IF(OR(E622&lt;MAX('Settings'!$B$2,VLOOKUP(B622,'Employees'!$A$2:$H$101,3,FALSE)),F622&gt;'Settings'!$B$5,F622&lt;E622,NOT(OR(G622=1,AND(G622=0.5,E622=F622))),NOT(OR(J622="Pending",J622="Approved",J622="Denied",J622="Canceled"))),"CHECK DATES / FRACTION / STATUS",IF(AND(OR(J622="Approved",J622="Denied"),OR(K622="",NOT(ISNUMBER(L622)))),"ADD DECISION RECORD",IF(AND(OR(J622="Approved",J622="Pending"),COUNTIFS($B$2:$B$1001,B622,$E$2:$E$1001,"&lt;="&amp;F622,$F$2:$F$1001,"&gt;="&amp;E622,$J$2:$J$1001,"&lt;&gt;Denied",$J$2:$J$1001,"&lt;&gt;Canceled")&gt;1),"OVERLAPPING ACTIVE REQUESTS",IF(NETWORKDAYS(E622,F622,'Holidays'!$A$2:$A$51)=0,"NO WORKDAYS","OK"))))))))</f>
        <v/>
      </c>
    </row>
    <row r="623">
      <c r="A623" s="11" t="n"/>
      <c r="B623" s="11" t="n"/>
      <c r="C623" s="8">
        <f>IF($P623="","",IF($P623&lt;&gt;"OK",NA(),VLOOKUP(B623,'Employees'!$A$2:$I$101,2,FALSE)))</f>
        <v/>
      </c>
      <c r="D623" s="2" t="n"/>
      <c r="E623" s="4" t="n"/>
      <c r="F623" s="4" t="n"/>
      <c r="G623" s="12" t="n"/>
      <c r="H623" s="13">
        <f>IF($P623="","",IF($P623&lt;&gt;"OK",NA(),NETWORKDAYS(E623,F623,'Holidays'!$A$2:$A$51)*G623))</f>
        <v/>
      </c>
      <c r="I623" s="13">
        <f>IF($P623="","",IF($P623&lt;&gt;"OK",NA(),H623*'Settings'!$B$4*VLOOKUP(B623,'Employees'!$A$2:$I$101,5,FALSE)))</f>
        <v/>
      </c>
      <c r="J623" s="2" t="n"/>
      <c r="K623" s="2" t="n"/>
      <c r="L623" s="4" t="n"/>
      <c r="M623" s="2" t="n"/>
      <c r="N623" s="13">
        <f>IF($P623="","",IF($P623&lt;&gt;"OK",NA(),IF(J623="Approved",IF(E623&gt;'Settings'!$B$3,0,NETWORKDAYS(E623,MIN(F623,'Settings'!$B$3),'Holidays'!$A$2:$A$51)*G623*'Settings'!$B$4*VLOOKUP(B623,'Employees'!$A$2:$I$101,5,FALSE)),0)))</f>
        <v/>
      </c>
      <c r="O623" s="13">
        <f>IF($P623="","",IF($P623&lt;&gt;"OK",NA(),IF(J623="Approved",I623-N623,0)))</f>
        <v/>
      </c>
      <c r="P623" s="8">
        <f>IF(COUNTA(A623:B623,D623:G623,J623:M623)=0,"",IF('Settings'!$B$7&lt;&gt;"OK","CHECK SETTINGS",IF(OR(A623="",COUNTIFS($A$2:$A$1001,A623)&lt;&gt;1,COUNTIFS('Employees'!$A$2:$A$101,B623,'Employees'!$I$2:$I$101,"OK")&lt;&gt;1,COUNTIFS('Settings'!$H$11:$H$13,D623)&lt;&gt;1),"CHECK ID / TYPE",IF(OR(NOT(ISNUMBER(E623)),NOT(ISNUMBER(F623)),NOT(ISNUMBER(G623))),"CHECK DATES / FRACTION",IF(OR(E623&lt;MAX('Settings'!$B$2,VLOOKUP(B623,'Employees'!$A$2:$H$101,3,FALSE)),F623&gt;'Settings'!$B$5,F623&lt;E623,NOT(OR(G623=1,AND(G623=0.5,E623=F623))),NOT(OR(J623="Pending",J623="Approved",J623="Denied",J623="Canceled"))),"CHECK DATES / FRACTION / STATUS",IF(AND(OR(J623="Approved",J623="Denied"),OR(K623="",NOT(ISNUMBER(L623)))),"ADD DECISION RECORD",IF(AND(OR(J623="Approved",J623="Pending"),COUNTIFS($B$2:$B$1001,B623,$E$2:$E$1001,"&lt;="&amp;F623,$F$2:$F$1001,"&gt;="&amp;E623,$J$2:$J$1001,"&lt;&gt;Denied",$J$2:$J$1001,"&lt;&gt;Canceled")&gt;1),"OVERLAPPING ACTIVE REQUESTS",IF(NETWORKDAYS(E623,F623,'Holidays'!$A$2:$A$51)=0,"NO WORKDAYS","OK"))))))))</f>
        <v/>
      </c>
    </row>
    <row r="624">
      <c r="A624" s="11" t="n"/>
      <c r="B624" s="11" t="n"/>
      <c r="C624" s="8">
        <f>IF($P624="","",IF($P624&lt;&gt;"OK",NA(),VLOOKUP(B624,'Employees'!$A$2:$I$101,2,FALSE)))</f>
        <v/>
      </c>
      <c r="D624" s="2" t="n"/>
      <c r="E624" s="4" t="n"/>
      <c r="F624" s="4" t="n"/>
      <c r="G624" s="12" t="n"/>
      <c r="H624" s="13">
        <f>IF($P624="","",IF($P624&lt;&gt;"OK",NA(),NETWORKDAYS(E624,F624,'Holidays'!$A$2:$A$51)*G624))</f>
        <v/>
      </c>
      <c r="I624" s="13">
        <f>IF($P624="","",IF($P624&lt;&gt;"OK",NA(),H624*'Settings'!$B$4*VLOOKUP(B624,'Employees'!$A$2:$I$101,5,FALSE)))</f>
        <v/>
      </c>
      <c r="J624" s="2" t="n"/>
      <c r="K624" s="2" t="n"/>
      <c r="L624" s="4" t="n"/>
      <c r="M624" s="2" t="n"/>
      <c r="N624" s="13">
        <f>IF($P624="","",IF($P624&lt;&gt;"OK",NA(),IF(J624="Approved",IF(E624&gt;'Settings'!$B$3,0,NETWORKDAYS(E624,MIN(F624,'Settings'!$B$3),'Holidays'!$A$2:$A$51)*G624*'Settings'!$B$4*VLOOKUP(B624,'Employees'!$A$2:$I$101,5,FALSE)),0)))</f>
        <v/>
      </c>
      <c r="O624" s="13">
        <f>IF($P624="","",IF($P624&lt;&gt;"OK",NA(),IF(J624="Approved",I624-N624,0)))</f>
        <v/>
      </c>
      <c r="P624" s="8">
        <f>IF(COUNTA(A624:B624,D624:G624,J624:M624)=0,"",IF('Settings'!$B$7&lt;&gt;"OK","CHECK SETTINGS",IF(OR(A624="",COUNTIFS($A$2:$A$1001,A624)&lt;&gt;1,COUNTIFS('Employees'!$A$2:$A$101,B624,'Employees'!$I$2:$I$101,"OK")&lt;&gt;1,COUNTIFS('Settings'!$H$11:$H$13,D624)&lt;&gt;1),"CHECK ID / TYPE",IF(OR(NOT(ISNUMBER(E624)),NOT(ISNUMBER(F624)),NOT(ISNUMBER(G624))),"CHECK DATES / FRACTION",IF(OR(E624&lt;MAX('Settings'!$B$2,VLOOKUP(B624,'Employees'!$A$2:$H$101,3,FALSE)),F624&gt;'Settings'!$B$5,F624&lt;E624,NOT(OR(G624=1,AND(G624=0.5,E624=F624))),NOT(OR(J624="Pending",J624="Approved",J624="Denied",J624="Canceled"))),"CHECK DATES / FRACTION / STATUS",IF(AND(OR(J624="Approved",J624="Denied"),OR(K624="",NOT(ISNUMBER(L624)))),"ADD DECISION RECORD",IF(AND(OR(J624="Approved",J624="Pending"),COUNTIFS($B$2:$B$1001,B624,$E$2:$E$1001,"&lt;="&amp;F624,$F$2:$F$1001,"&gt;="&amp;E624,$J$2:$J$1001,"&lt;&gt;Denied",$J$2:$J$1001,"&lt;&gt;Canceled")&gt;1),"OVERLAPPING ACTIVE REQUESTS",IF(NETWORKDAYS(E624,F624,'Holidays'!$A$2:$A$51)=0,"NO WORKDAYS","OK"))))))))</f>
        <v/>
      </c>
    </row>
    <row r="625">
      <c r="A625" s="11" t="n"/>
      <c r="B625" s="11" t="n"/>
      <c r="C625" s="8">
        <f>IF($P625="","",IF($P625&lt;&gt;"OK",NA(),VLOOKUP(B625,'Employees'!$A$2:$I$101,2,FALSE)))</f>
        <v/>
      </c>
      <c r="D625" s="2" t="n"/>
      <c r="E625" s="4" t="n"/>
      <c r="F625" s="4" t="n"/>
      <c r="G625" s="12" t="n"/>
      <c r="H625" s="13">
        <f>IF($P625="","",IF($P625&lt;&gt;"OK",NA(),NETWORKDAYS(E625,F625,'Holidays'!$A$2:$A$51)*G625))</f>
        <v/>
      </c>
      <c r="I625" s="13">
        <f>IF($P625="","",IF($P625&lt;&gt;"OK",NA(),H625*'Settings'!$B$4*VLOOKUP(B625,'Employees'!$A$2:$I$101,5,FALSE)))</f>
        <v/>
      </c>
      <c r="J625" s="2" t="n"/>
      <c r="K625" s="2" t="n"/>
      <c r="L625" s="4" t="n"/>
      <c r="M625" s="2" t="n"/>
      <c r="N625" s="13">
        <f>IF($P625="","",IF($P625&lt;&gt;"OK",NA(),IF(J625="Approved",IF(E625&gt;'Settings'!$B$3,0,NETWORKDAYS(E625,MIN(F625,'Settings'!$B$3),'Holidays'!$A$2:$A$51)*G625*'Settings'!$B$4*VLOOKUP(B625,'Employees'!$A$2:$I$101,5,FALSE)),0)))</f>
        <v/>
      </c>
      <c r="O625" s="13">
        <f>IF($P625="","",IF($P625&lt;&gt;"OK",NA(),IF(J625="Approved",I625-N625,0)))</f>
        <v/>
      </c>
      <c r="P625" s="8">
        <f>IF(COUNTA(A625:B625,D625:G625,J625:M625)=0,"",IF('Settings'!$B$7&lt;&gt;"OK","CHECK SETTINGS",IF(OR(A625="",COUNTIFS($A$2:$A$1001,A625)&lt;&gt;1,COUNTIFS('Employees'!$A$2:$A$101,B625,'Employees'!$I$2:$I$101,"OK")&lt;&gt;1,COUNTIFS('Settings'!$H$11:$H$13,D625)&lt;&gt;1),"CHECK ID / TYPE",IF(OR(NOT(ISNUMBER(E625)),NOT(ISNUMBER(F625)),NOT(ISNUMBER(G625))),"CHECK DATES / FRACTION",IF(OR(E625&lt;MAX('Settings'!$B$2,VLOOKUP(B625,'Employees'!$A$2:$H$101,3,FALSE)),F625&gt;'Settings'!$B$5,F625&lt;E625,NOT(OR(G625=1,AND(G625=0.5,E625=F625))),NOT(OR(J625="Pending",J625="Approved",J625="Denied",J625="Canceled"))),"CHECK DATES / FRACTION / STATUS",IF(AND(OR(J625="Approved",J625="Denied"),OR(K625="",NOT(ISNUMBER(L625)))),"ADD DECISION RECORD",IF(AND(OR(J625="Approved",J625="Pending"),COUNTIFS($B$2:$B$1001,B625,$E$2:$E$1001,"&lt;="&amp;F625,$F$2:$F$1001,"&gt;="&amp;E625,$J$2:$J$1001,"&lt;&gt;Denied",$J$2:$J$1001,"&lt;&gt;Canceled")&gt;1),"OVERLAPPING ACTIVE REQUESTS",IF(NETWORKDAYS(E625,F625,'Holidays'!$A$2:$A$51)=0,"NO WORKDAYS","OK"))))))))</f>
        <v/>
      </c>
    </row>
    <row r="626">
      <c r="A626" s="11" t="n"/>
      <c r="B626" s="11" t="n"/>
      <c r="C626" s="8">
        <f>IF($P626="","",IF($P626&lt;&gt;"OK",NA(),VLOOKUP(B626,'Employees'!$A$2:$I$101,2,FALSE)))</f>
        <v/>
      </c>
      <c r="D626" s="2" t="n"/>
      <c r="E626" s="4" t="n"/>
      <c r="F626" s="4" t="n"/>
      <c r="G626" s="12" t="n"/>
      <c r="H626" s="13">
        <f>IF($P626="","",IF($P626&lt;&gt;"OK",NA(),NETWORKDAYS(E626,F626,'Holidays'!$A$2:$A$51)*G626))</f>
        <v/>
      </c>
      <c r="I626" s="13">
        <f>IF($P626="","",IF($P626&lt;&gt;"OK",NA(),H626*'Settings'!$B$4*VLOOKUP(B626,'Employees'!$A$2:$I$101,5,FALSE)))</f>
        <v/>
      </c>
      <c r="J626" s="2" t="n"/>
      <c r="K626" s="2" t="n"/>
      <c r="L626" s="4" t="n"/>
      <c r="M626" s="2" t="n"/>
      <c r="N626" s="13">
        <f>IF($P626="","",IF($P626&lt;&gt;"OK",NA(),IF(J626="Approved",IF(E626&gt;'Settings'!$B$3,0,NETWORKDAYS(E626,MIN(F626,'Settings'!$B$3),'Holidays'!$A$2:$A$51)*G626*'Settings'!$B$4*VLOOKUP(B626,'Employees'!$A$2:$I$101,5,FALSE)),0)))</f>
        <v/>
      </c>
      <c r="O626" s="13">
        <f>IF($P626="","",IF($P626&lt;&gt;"OK",NA(),IF(J626="Approved",I626-N626,0)))</f>
        <v/>
      </c>
      <c r="P626" s="8">
        <f>IF(COUNTA(A626:B626,D626:G626,J626:M626)=0,"",IF('Settings'!$B$7&lt;&gt;"OK","CHECK SETTINGS",IF(OR(A626="",COUNTIFS($A$2:$A$1001,A626)&lt;&gt;1,COUNTIFS('Employees'!$A$2:$A$101,B626,'Employees'!$I$2:$I$101,"OK")&lt;&gt;1,COUNTIFS('Settings'!$H$11:$H$13,D626)&lt;&gt;1),"CHECK ID / TYPE",IF(OR(NOT(ISNUMBER(E626)),NOT(ISNUMBER(F626)),NOT(ISNUMBER(G626))),"CHECK DATES / FRACTION",IF(OR(E626&lt;MAX('Settings'!$B$2,VLOOKUP(B626,'Employees'!$A$2:$H$101,3,FALSE)),F626&gt;'Settings'!$B$5,F626&lt;E626,NOT(OR(G626=1,AND(G626=0.5,E626=F626))),NOT(OR(J626="Pending",J626="Approved",J626="Denied",J626="Canceled"))),"CHECK DATES / FRACTION / STATUS",IF(AND(OR(J626="Approved",J626="Denied"),OR(K626="",NOT(ISNUMBER(L626)))),"ADD DECISION RECORD",IF(AND(OR(J626="Approved",J626="Pending"),COUNTIFS($B$2:$B$1001,B626,$E$2:$E$1001,"&lt;="&amp;F626,$F$2:$F$1001,"&gt;="&amp;E626,$J$2:$J$1001,"&lt;&gt;Denied",$J$2:$J$1001,"&lt;&gt;Canceled")&gt;1),"OVERLAPPING ACTIVE REQUESTS",IF(NETWORKDAYS(E626,F626,'Holidays'!$A$2:$A$51)=0,"NO WORKDAYS","OK"))))))))</f>
        <v/>
      </c>
    </row>
    <row r="627">
      <c r="A627" s="11" t="n"/>
      <c r="B627" s="11" t="n"/>
      <c r="C627" s="8">
        <f>IF($P627="","",IF($P627&lt;&gt;"OK",NA(),VLOOKUP(B627,'Employees'!$A$2:$I$101,2,FALSE)))</f>
        <v/>
      </c>
      <c r="D627" s="2" t="n"/>
      <c r="E627" s="4" t="n"/>
      <c r="F627" s="4" t="n"/>
      <c r="G627" s="12" t="n"/>
      <c r="H627" s="13">
        <f>IF($P627="","",IF($P627&lt;&gt;"OK",NA(),NETWORKDAYS(E627,F627,'Holidays'!$A$2:$A$51)*G627))</f>
        <v/>
      </c>
      <c r="I627" s="13">
        <f>IF($P627="","",IF($P627&lt;&gt;"OK",NA(),H627*'Settings'!$B$4*VLOOKUP(B627,'Employees'!$A$2:$I$101,5,FALSE)))</f>
        <v/>
      </c>
      <c r="J627" s="2" t="n"/>
      <c r="K627" s="2" t="n"/>
      <c r="L627" s="4" t="n"/>
      <c r="M627" s="2" t="n"/>
      <c r="N627" s="13">
        <f>IF($P627="","",IF($P627&lt;&gt;"OK",NA(),IF(J627="Approved",IF(E627&gt;'Settings'!$B$3,0,NETWORKDAYS(E627,MIN(F627,'Settings'!$B$3),'Holidays'!$A$2:$A$51)*G627*'Settings'!$B$4*VLOOKUP(B627,'Employees'!$A$2:$I$101,5,FALSE)),0)))</f>
        <v/>
      </c>
      <c r="O627" s="13">
        <f>IF($P627="","",IF($P627&lt;&gt;"OK",NA(),IF(J627="Approved",I627-N627,0)))</f>
        <v/>
      </c>
      <c r="P627" s="8">
        <f>IF(COUNTA(A627:B627,D627:G627,J627:M627)=0,"",IF('Settings'!$B$7&lt;&gt;"OK","CHECK SETTINGS",IF(OR(A627="",COUNTIFS($A$2:$A$1001,A627)&lt;&gt;1,COUNTIFS('Employees'!$A$2:$A$101,B627,'Employees'!$I$2:$I$101,"OK")&lt;&gt;1,COUNTIFS('Settings'!$H$11:$H$13,D627)&lt;&gt;1),"CHECK ID / TYPE",IF(OR(NOT(ISNUMBER(E627)),NOT(ISNUMBER(F627)),NOT(ISNUMBER(G627))),"CHECK DATES / FRACTION",IF(OR(E627&lt;MAX('Settings'!$B$2,VLOOKUP(B627,'Employees'!$A$2:$H$101,3,FALSE)),F627&gt;'Settings'!$B$5,F627&lt;E627,NOT(OR(G627=1,AND(G627=0.5,E627=F627))),NOT(OR(J627="Pending",J627="Approved",J627="Denied",J627="Canceled"))),"CHECK DATES / FRACTION / STATUS",IF(AND(OR(J627="Approved",J627="Denied"),OR(K627="",NOT(ISNUMBER(L627)))),"ADD DECISION RECORD",IF(AND(OR(J627="Approved",J627="Pending"),COUNTIFS($B$2:$B$1001,B627,$E$2:$E$1001,"&lt;="&amp;F627,$F$2:$F$1001,"&gt;="&amp;E627,$J$2:$J$1001,"&lt;&gt;Denied",$J$2:$J$1001,"&lt;&gt;Canceled")&gt;1),"OVERLAPPING ACTIVE REQUESTS",IF(NETWORKDAYS(E627,F627,'Holidays'!$A$2:$A$51)=0,"NO WORKDAYS","OK"))))))))</f>
        <v/>
      </c>
    </row>
    <row r="628">
      <c r="A628" s="11" t="n"/>
      <c r="B628" s="11" t="n"/>
      <c r="C628" s="8">
        <f>IF($P628="","",IF($P628&lt;&gt;"OK",NA(),VLOOKUP(B628,'Employees'!$A$2:$I$101,2,FALSE)))</f>
        <v/>
      </c>
      <c r="D628" s="2" t="n"/>
      <c r="E628" s="4" t="n"/>
      <c r="F628" s="4" t="n"/>
      <c r="G628" s="12" t="n"/>
      <c r="H628" s="13">
        <f>IF($P628="","",IF($P628&lt;&gt;"OK",NA(),NETWORKDAYS(E628,F628,'Holidays'!$A$2:$A$51)*G628))</f>
        <v/>
      </c>
      <c r="I628" s="13">
        <f>IF($P628="","",IF($P628&lt;&gt;"OK",NA(),H628*'Settings'!$B$4*VLOOKUP(B628,'Employees'!$A$2:$I$101,5,FALSE)))</f>
        <v/>
      </c>
      <c r="J628" s="2" t="n"/>
      <c r="K628" s="2" t="n"/>
      <c r="L628" s="4" t="n"/>
      <c r="M628" s="2" t="n"/>
      <c r="N628" s="13">
        <f>IF($P628="","",IF($P628&lt;&gt;"OK",NA(),IF(J628="Approved",IF(E628&gt;'Settings'!$B$3,0,NETWORKDAYS(E628,MIN(F628,'Settings'!$B$3),'Holidays'!$A$2:$A$51)*G628*'Settings'!$B$4*VLOOKUP(B628,'Employees'!$A$2:$I$101,5,FALSE)),0)))</f>
        <v/>
      </c>
      <c r="O628" s="13">
        <f>IF($P628="","",IF($P628&lt;&gt;"OK",NA(),IF(J628="Approved",I628-N628,0)))</f>
        <v/>
      </c>
      <c r="P628" s="8">
        <f>IF(COUNTA(A628:B628,D628:G628,J628:M628)=0,"",IF('Settings'!$B$7&lt;&gt;"OK","CHECK SETTINGS",IF(OR(A628="",COUNTIFS($A$2:$A$1001,A628)&lt;&gt;1,COUNTIFS('Employees'!$A$2:$A$101,B628,'Employees'!$I$2:$I$101,"OK")&lt;&gt;1,COUNTIFS('Settings'!$H$11:$H$13,D628)&lt;&gt;1),"CHECK ID / TYPE",IF(OR(NOT(ISNUMBER(E628)),NOT(ISNUMBER(F628)),NOT(ISNUMBER(G628))),"CHECK DATES / FRACTION",IF(OR(E628&lt;MAX('Settings'!$B$2,VLOOKUP(B628,'Employees'!$A$2:$H$101,3,FALSE)),F628&gt;'Settings'!$B$5,F628&lt;E628,NOT(OR(G628=1,AND(G628=0.5,E628=F628))),NOT(OR(J628="Pending",J628="Approved",J628="Denied",J628="Canceled"))),"CHECK DATES / FRACTION / STATUS",IF(AND(OR(J628="Approved",J628="Denied"),OR(K628="",NOT(ISNUMBER(L628)))),"ADD DECISION RECORD",IF(AND(OR(J628="Approved",J628="Pending"),COUNTIFS($B$2:$B$1001,B628,$E$2:$E$1001,"&lt;="&amp;F628,$F$2:$F$1001,"&gt;="&amp;E628,$J$2:$J$1001,"&lt;&gt;Denied",$J$2:$J$1001,"&lt;&gt;Canceled")&gt;1),"OVERLAPPING ACTIVE REQUESTS",IF(NETWORKDAYS(E628,F628,'Holidays'!$A$2:$A$51)=0,"NO WORKDAYS","OK"))))))))</f>
        <v/>
      </c>
    </row>
    <row r="629">
      <c r="A629" s="11" t="n"/>
      <c r="B629" s="11" t="n"/>
      <c r="C629" s="8">
        <f>IF($P629="","",IF($P629&lt;&gt;"OK",NA(),VLOOKUP(B629,'Employees'!$A$2:$I$101,2,FALSE)))</f>
        <v/>
      </c>
      <c r="D629" s="2" t="n"/>
      <c r="E629" s="4" t="n"/>
      <c r="F629" s="4" t="n"/>
      <c r="G629" s="12" t="n"/>
      <c r="H629" s="13">
        <f>IF($P629="","",IF($P629&lt;&gt;"OK",NA(),NETWORKDAYS(E629,F629,'Holidays'!$A$2:$A$51)*G629))</f>
        <v/>
      </c>
      <c r="I629" s="13">
        <f>IF($P629="","",IF($P629&lt;&gt;"OK",NA(),H629*'Settings'!$B$4*VLOOKUP(B629,'Employees'!$A$2:$I$101,5,FALSE)))</f>
        <v/>
      </c>
      <c r="J629" s="2" t="n"/>
      <c r="K629" s="2" t="n"/>
      <c r="L629" s="4" t="n"/>
      <c r="M629" s="2" t="n"/>
      <c r="N629" s="13">
        <f>IF($P629="","",IF($P629&lt;&gt;"OK",NA(),IF(J629="Approved",IF(E629&gt;'Settings'!$B$3,0,NETWORKDAYS(E629,MIN(F629,'Settings'!$B$3),'Holidays'!$A$2:$A$51)*G629*'Settings'!$B$4*VLOOKUP(B629,'Employees'!$A$2:$I$101,5,FALSE)),0)))</f>
        <v/>
      </c>
      <c r="O629" s="13">
        <f>IF($P629="","",IF($P629&lt;&gt;"OK",NA(),IF(J629="Approved",I629-N629,0)))</f>
        <v/>
      </c>
      <c r="P629" s="8">
        <f>IF(COUNTA(A629:B629,D629:G629,J629:M629)=0,"",IF('Settings'!$B$7&lt;&gt;"OK","CHECK SETTINGS",IF(OR(A629="",COUNTIFS($A$2:$A$1001,A629)&lt;&gt;1,COUNTIFS('Employees'!$A$2:$A$101,B629,'Employees'!$I$2:$I$101,"OK")&lt;&gt;1,COUNTIFS('Settings'!$H$11:$H$13,D629)&lt;&gt;1),"CHECK ID / TYPE",IF(OR(NOT(ISNUMBER(E629)),NOT(ISNUMBER(F629)),NOT(ISNUMBER(G629))),"CHECK DATES / FRACTION",IF(OR(E629&lt;MAX('Settings'!$B$2,VLOOKUP(B629,'Employees'!$A$2:$H$101,3,FALSE)),F629&gt;'Settings'!$B$5,F629&lt;E629,NOT(OR(G629=1,AND(G629=0.5,E629=F629))),NOT(OR(J629="Pending",J629="Approved",J629="Denied",J629="Canceled"))),"CHECK DATES / FRACTION / STATUS",IF(AND(OR(J629="Approved",J629="Denied"),OR(K629="",NOT(ISNUMBER(L629)))),"ADD DECISION RECORD",IF(AND(OR(J629="Approved",J629="Pending"),COUNTIFS($B$2:$B$1001,B629,$E$2:$E$1001,"&lt;="&amp;F629,$F$2:$F$1001,"&gt;="&amp;E629,$J$2:$J$1001,"&lt;&gt;Denied",$J$2:$J$1001,"&lt;&gt;Canceled")&gt;1),"OVERLAPPING ACTIVE REQUESTS",IF(NETWORKDAYS(E629,F629,'Holidays'!$A$2:$A$51)=0,"NO WORKDAYS","OK"))))))))</f>
        <v/>
      </c>
    </row>
    <row r="630">
      <c r="A630" s="11" t="n"/>
      <c r="B630" s="11" t="n"/>
      <c r="C630" s="8">
        <f>IF($P630="","",IF($P630&lt;&gt;"OK",NA(),VLOOKUP(B630,'Employees'!$A$2:$I$101,2,FALSE)))</f>
        <v/>
      </c>
      <c r="D630" s="2" t="n"/>
      <c r="E630" s="4" t="n"/>
      <c r="F630" s="4" t="n"/>
      <c r="G630" s="12" t="n"/>
      <c r="H630" s="13">
        <f>IF($P630="","",IF($P630&lt;&gt;"OK",NA(),NETWORKDAYS(E630,F630,'Holidays'!$A$2:$A$51)*G630))</f>
        <v/>
      </c>
      <c r="I630" s="13">
        <f>IF($P630="","",IF($P630&lt;&gt;"OK",NA(),H630*'Settings'!$B$4*VLOOKUP(B630,'Employees'!$A$2:$I$101,5,FALSE)))</f>
        <v/>
      </c>
      <c r="J630" s="2" t="n"/>
      <c r="K630" s="2" t="n"/>
      <c r="L630" s="4" t="n"/>
      <c r="M630" s="2" t="n"/>
      <c r="N630" s="13">
        <f>IF($P630="","",IF($P630&lt;&gt;"OK",NA(),IF(J630="Approved",IF(E630&gt;'Settings'!$B$3,0,NETWORKDAYS(E630,MIN(F630,'Settings'!$B$3),'Holidays'!$A$2:$A$51)*G630*'Settings'!$B$4*VLOOKUP(B630,'Employees'!$A$2:$I$101,5,FALSE)),0)))</f>
        <v/>
      </c>
      <c r="O630" s="13">
        <f>IF($P630="","",IF($P630&lt;&gt;"OK",NA(),IF(J630="Approved",I630-N630,0)))</f>
        <v/>
      </c>
      <c r="P630" s="8">
        <f>IF(COUNTA(A630:B630,D630:G630,J630:M630)=0,"",IF('Settings'!$B$7&lt;&gt;"OK","CHECK SETTINGS",IF(OR(A630="",COUNTIFS($A$2:$A$1001,A630)&lt;&gt;1,COUNTIFS('Employees'!$A$2:$A$101,B630,'Employees'!$I$2:$I$101,"OK")&lt;&gt;1,COUNTIFS('Settings'!$H$11:$H$13,D630)&lt;&gt;1),"CHECK ID / TYPE",IF(OR(NOT(ISNUMBER(E630)),NOT(ISNUMBER(F630)),NOT(ISNUMBER(G630))),"CHECK DATES / FRACTION",IF(OR(E630&lt;MAX('Settings'!$B$2,VLOOKUP(B630,'Employees'!$A$2:$H$101,3,FALSE)),F630&gt;'Settings'!$B$5,F630&lt;E630,NOT(OR(G630=1,AND(G630=0.5,E630=F630))),NOT(OR(J630="Pending",J630="Approved",J630="Denied",J630="Canceled"))),"CHECK DATES / FRACTION / STATUS",IF(AND(OR(J630="Approved",J630="Denied"),OR(K630="",NOT(ISNUMBER(L630)))),"ADD DECISION RECORD",IF(AND(OR(J630="Approved",J630="Pending"),COUNTIFS($B$2:$B$1001,B630,$E$2:$E$1001,"&lt;="&amp;F630,$F$2:$F$1001,"&gt;="&amp;E630,$J$2:$J$1001,"&lt;&gt;Denied",$J$2:$J$1001,"&lt;&gt;Canceled")&gt;1),"OVERLAPPING ACTIVE REQUESTS",IF(NETWORKDAYS(E630,F630,'Holidays'!$A$2:$A$51)=0,"NO WORKDAYS","OK"))))))))</f>
        <v/>
      </c>
    </row>
    <row r="631">
      <c r="A631" s="11" t="n"/>
      <c r="B631" s="11" t="n"/>
      <c r="C631" s="8">
        <f>IF($P631="","",IF($P631&lt;&gt;"OK",NA(),VLOOKUP(B631,'Employees'!$A$2:$I$101,2,FALSE)))</f>
        <v/>
      </c>
      <c r="D631" s="2" t="n"/>
      <c r="E631" s="4" t="n"/>
      <c r="F631" s="4" t="n"/>
      <c r="G631" s="12" t="n"/>
      <c r="H631" s="13">
        <f>IF($P631="","",IF($P631&lt;&gt;"OK",NA(),NETWORKDAYS(E631,F631,'Holidays'!$A$2:$A$51)*G631))</f>
        <v/>
      </c>
      <c r="I631" s="13">
        <f>IF($P631="","",IF($P631&lt;&gt;"OK",NA(),H631*'Settings'!$B$4*VLOOKUP(B631,'Employees'!$A$2:$I$101,5,FALSE)))</f>
        <v/>
      </c>
      <c r="J631" s="2" t="n"/>
      <c r="K631" s="2" t="n"/>
      <c r="L631" s="4" t="n"/>
      <c r="M631" s="2" t="n"/>
      <c r="N631" s="13">
        <f>IF($P631="","",IF($P631&lt;&gt;"OK",NA(),IF(J631="Approved",IF(E631&gt;'Settings'!$B$3,0,NETWORKDAYS(E631,MIN(F631,'Settings'!$B$3),'Holidays'!$A$2:$A$51)*G631*'Settings'!$B$4*VLOOKUP(B631,'Employees'!$A$2:$I$101,5,FALSE)),0)))</f>
        <v/>
      </c>
      <c r="O631" s="13">
        <f>IF($P631="","",IF($P631&lt;&gt;"OK",NA(),IF(J631="Approved",I631-N631,0)))</f>
        <v/>
      </c>
      <c r="P631" s="8">
        <f>IF(COUNTA(A631:B631,D631:G631,J631:M631)=0,"",IF('Settings'!$B$7&lt;&gt;"OK","CHECK SETTINGS",IF(OR(A631="",COUNTIFS($A$2:$A$1001,A631)&lt;&gt;1,COUNTIFS('Employees'!$A$2:$A$101,B631,'Employees'!$I$2:$I$101,"OK")&lt;&gt;1,COUNTIFS('Settings'!$H$11:$H$13,D631)&lt;&gt;1),"CHECK ID / TYPE",IF(OR(NOT(ISNUMBER(E631)),NOT(ISNUMBER(F631)),NOT(ISNUMBER(G631))),"CHECK DATES / FRACTION",IF(OR(E631&lt;MAX('Settings'!$B$2,VLOOKUP(B631,'Employees'!$A$2:$H$101,3,FALSE)),F631&gt;'Settings'!$B$5,F631&lt;E631,NOT(OR(G631=1,AND(G631=0.5,E631=F631))),NOT(OR(J631="Pending",J631="Approved",J631="Denied",J631="Canceled"))),"CHECK DATES / FRACTION / STATUS",IF(AND(OR(J631="Approved",J631="Denied"),OR(K631="",NOT(ISNUMBER(L631)))),"ADD DECISION RECORD",IF(AND(OR(J631="Approved",J631="Pending"),COUNTIFS($B$2:$B$1001,B631,$E$2:$E$1001,"&lt;="&amp;F631,$F$2:$F$1001,"&gt;="&amp;E631,$J$2:$J$1001,"&lt;&gt;Denied",$J$2:$J$1001,"&lt;&gt;Canceled")&gt;1),"OVERLAPPING ACTIVE REQUESTS",IF(NETWORKDAYS(E631,F631,'Holidays'!$A$2:$A$51)=0,"NO WORKDAYS","OK"))))))))</f>
        <v/>
      </c>
    </row>
    <row r="632">
      <c r="A632" s="11" t="n"/>
      <c r="B632" s="11" t="n"/>
      <c r="C632" s="8">
        <f>IF($P632="","",IF($P632&lt;&gt;"OK",NA(),VLOOKUP(B632,'Employees'!$A$2:$I$101,2,FALSE)))</f>
        <v/>
      </c>
      <c r="D632" s="2" t="n"/>
      <c r="E632" s="4" t="n"/>
      <c r="F632" s="4" t="n"/>
      <c r="G632" s="12" t="n"/>
      <c r="H632" s="13">
        <f>IF($P632="","",IF($P632&lt;&gt;"OK",NA(),NETWORKDAYS(E632,F632,'Holidays'!$A$2:$A$51)*G632))</f>
        <v/>
      </c>
      <c r="I632" s="13">
        <f>IF($P632="","",IF($P632&lt;&gt;"OK",NA(),H632*'Settings'!$B$4*VLOOKUP(B632,'Employees'!$A$2:$I$101,5,FALSE)))</f>
        <v/>
      </c>
      <c r="J632" s="2" t="n"/>
      <c r="K632" s="2" t="n"/>
      <c r="L632" s="4" t="n"/>
      <c r="M632" s="2" t="n"/>
      <c r="N632" s="13">
        <f>IF($P632="","",IF($P632&lt;&gt;"OK",NA(),IF(J632="Approved",IF(E632&gt;'Settings'!$B$3,0,NETWORKDAYS(E632,MIN(F632,'Settings'!$B$3),'Holidays'!$A$2:$A$51)*G632*'Settings'!$B$4*VLOOKUP(B632,'Employees'!$A$2:$I$101,5,FALSE)),0)))</f>
        <v/>
      </c>
      <c r="O632" s="13">
        <f>IF($P632="","",IF($P632&lt;&gt;"OK",NA(),IF(J632="Approved",I632-N632,0)))</f>
        <v/>
      </c>
      <c r="P632" s="8">
        <f>IF(COUNTA(A632:B632,D632:G632,J632:M632)=0,"",IF('Settings'!$B$7&lt;&gt;"OK","CHECK SETTINGS",IF(OR(A632="",COUNTIFS($A$2:$A$1001,A632)&lt;&gt;1,COUNTIFS('Employees'!$A$2:$A$101,B632,'Employees'!$I$2:$I$101,"OK")&lt;&gt;1,COUNTIFS('Settings'!$H$11:$H$13,D632)&lt;&gt;1),"CHECK ID / TYPE",IF(OR(NOT(ISNUMBER(E632)),NOT(ISNUMBER(F632)),NOT(ISNUMBER(G632))),"CHECK DATES / FRACTION",IF(OR(E632&lt;MAX('Settings'!$B$2,VLOOKUP(B632,'Employees'!$A$2:$H$101,3,FALSE)),F632&gt;'Settings'!$B$5,F632&lt;E632,NOT(OR(G632=1,AND(G632=0.5,E632=F632))),NOT(OR(J632="Pending",J632="Approved",J632="Denied",J632="Canceled"))),"CHECK DATES / FRACTION / STATUS",IF(AND(OR(J632="Approved",J632="Denied"),OR(K632="",NOT(ISNUMBER(L632)))),"ADD DECISION RECORD",IF(AND(OR(J632="Approved",J632="Pending"),COUNTIFS($B$2:$B$1001,B632,$E$2:$E$1001,"&lt;="&amp;F632,$F$2:$F$1001,"&gt;="&amp;E632,$J$2:$J$1001,"&lt;&gt;Denied",$J$2:$J$1001,"&lt;&gt;Canceled")&gt;1),"OVERLAPPING ACTIVE REQUESTS",IF(NETWORKDAYS(E632,F632,'Holidays'!$A$2:$A$51)=0,"NO WORKDAYS","OK"))))))))</f>
        <v/>
      </c>
    </row>
    <row r="633">
      <c r="A633" s="11" t="n"/>
      <c r="B633" s="11" t="n"/>
      <c r="C633" s="8">
        <f>IF($P633="","",IF($P633&lt;&gt;"OK",NA(),VLOOKUP(B633,'Employees'!$A$2:$I$101,2,FALSE)))</f>
        <v/>
      </c>
      <c r="D633" s="2" t="n"/>
      <c r="E633" s="4" t="n"/>
      <c r="F633" s="4" t="n"/>
      <c r="G633" s="12" t="n"/>
      <c r="H633" s="13">
        <f>IF($P633="","",IF($P633&lt;&gt;"OK",NA(),NETWORKDAYS(E633,F633,'Holidays'!$A$2:$A$51)*G633))</f>
        <v/>
      </c>
      <c r="I633" s="13">
        <f>IF($P633="","",IF($P633&lt;&gt;"OK",NA(),H633*'Settings'!$B$4*VLOOKUP(B633,'Employees'!$A$2:$I$101,5,FALSE)))</f>
        <v/>
      </c>
      <c r="J633" s="2" t="n"/>
      <c r="K633" s="2" t="n"/>
      <c r="L633" s="4" t="n"/>
      <c r="M633" s="2" t="n"/>
      <c r="N633" s="13">
        <f>IF($P633="","",IF($P633&lt;&gt;"OK",NA(),IF(J633="Approved",IF(E633&gt;'Settings'!$B$3,0,NETWORKDAYS(E633,MIN(F633,'Settings'!$B$3),'Holidays'!$A$2:$A$51)*G633*'Settings'!$B$4*VLOOKUP(B633,'Employees'!$A$2:$I$101,5,FALSE)),0)))</f>
        <v/>
      </c>
      <c r="O633" s="13">
        <f>IF($P633="","",IF($P633&lt;&gt;"OK",NA(),IF(J633="Approved",I633-N633,0)))</f>
        <v/>
      </c>
      <c r="P633" s="8">
        <f>IF(COUNTA(A633:B633,D633:G633,J633:M633)=0,"",IF('Settings'!$B$7&lt;&gt;"OK","CHECK SETTINGS",IF(OR(A633="",COUNTIFS($A$2:$A$1001,A633)&lt;&gt;1,COUNTIFS('Employees'!$A$2:$A$101,B633,'Employees'!$I$2:$I$101,"OK")&lt;&gt;1,COUNTIFS('Settings'!$H$11:$H$13,D633)&lt;&gt;1),"CHECK ID / TYPE",IF(OR(NOT(ISNUMBER(E633)),NOT(ISNUMBER(F633)),NOT(ISNUMBER(G633))),"CHECK DATES / FRACTION",IF(OR(E633&lt;MAX('Settings'!$B$2,VLOOKUP(B633,'Employees'!$A$2:$H$101,3,FALSE)),F633&gt;'Settings'!$B$5,F633&lt;E633,NOT(OR(G633=1,AND(G633=0.5,E633=F633))),NOT(OR(J633="Pending",J633="Approved",J633="Denied",J633="Canceled"))),"CHECK DATES / FRACTION / STATUS",IF(AND(OR(J633="Approved",J633="Denied"),OR(K633="",NOT(ISNUMBER(L633)))),"ADD DECISION RECORD",IF(AND(OR(J633="Approved",J633="Pending"),COUNTIFS($B$2:$B$1001,B633,$E$2:$E$1001,"&lt;="&amp;F633,$F$2:$F$1001,"&gt;="&amp;E633,$J$2:$J$1001,"&lt;&gt;Denied",$J$2:$J$1001,"&lt;&gt;Canceled")&gt;1),"OVERLAPPING ACTIVE REQUESTS",IF(NETWORKDAYS(E633,F633,'Holidays'!$A$2:$A$51)=0,"NO WORKDAYS","OK"))))))))</f>
        <v/>
      </c>
    </row>
    <row r="634">
      <c r="A634" s="11" t="n"/>
      <c r="B634" s="11" t="n"/>
      <c r="C634" s="8">
        <f>IF($P634="","",IF($P634&lt;&gt;"OK",NA(),VLOOKUP(B634,'Employees'!$A$2:$I$101,2,FALSE)))</f>
        <v/>
      </c>
      <c r="D634" s="2" t="n"/>
      <c r="E634" s="4" t="n"/>
      <c r="F634" s="4" t="n"/>
      <c r="G634" s="12" t="n"/>
      <c r="H634" s="13">
        <f>IF($P634="","",IF($P634&lt;&gt;"OK",NA(),NETWORKDAYS(E634,F634,'Holidays'!$A$2:$A$51)*G634))</f>
        <v/>
      </c>
      <c r="I634" s="13">
        <f>IF($P634="","",IF($P634&lt;&gt;"OK",NA(),H634*'Settings'!$B$4*VLOOKUP(B634,'Employees'!$A$2:$I$101,5,FALSE)))</f>
        <v/>
      </c>
      <c r="J634" s="2" t="n"/>
      <c r="K634" s="2" t="n"/>
      <c r="L634" s="4" t="n"/>
      <c r="M634" s="2" t="n"/>
      <c r="N634" s="13">
        <f>IF($P634="","",IF($P634&lt;&gt;"OK",NA(),IF(J634="Approved",IF(E634&gt;'Settings'!$B$3,0,NETWORKDAYS(E634,MIN(F634,'Settings'!$B$3),'Holidays'!$A$2:$A$51)*G634*'Settings'!$B$4*VLOOKUP(B634,'Employees'!$A$2:$I$101,5,FALSE)),0)))</f>
        <v/>
      </c>
      <c r="O634" s="13">
        <f>IF($P634="","",IF($P634&lt;&gt;"OK",NA(),IF(J634="Approved",I634-N634,0)))</f>
        <v/>
      </c>
      <c r="P634" s="8">
        <f>IF(COUNTA(A634:B634,D634:G634,J634:M634)=0,"",IF('Settings'!$B$7&lt;&gt;"OK","CHECK SETTINGS",IF(OR(A634="",COUNTIFS($A$2:$A$1001,A634)&lt;&gt;1,COUNTIFS('Employees'!$A$2:$A$101,B634,'Employees'!$I$2:$I$101,"OK")&lt;&gt;1,COUNTIFS('Settings'!$H$11:$H$13,D634)&lt;&gt;1),"CHECK ID / TYPE",IF(OR(NOT(ISNUMBER(E634)),NOT(ISNUMBER(F634)),NOT(ISNUMBER(G634))),"CHECK DATES / FRACTION",IF(OR(E634&lt;MAX('Settings'!$B$2,VLOOKUP(B634,'Employees'!$A$2:$H$101,3,FALSE)),F634&gt;'Settings'!$B$5,F634&lt;E634,NOT(OR(G634=1,AND(G634=0.5,E634=F634))),NOT(OR(J634="Pending",J634="Approved",J634="Denied",J634="Canceled"))),"CHECK DATES / FRACTION / STATUS",IF(AND(OR(J634="Approved",J634="Denied"),OR(K634="",NOT(ISNUMBER(L634)))),"ADD DECISION RECORD",IF(AND(OR(J634="Approved",J634="Pending"),COUNTIFS($B$2:$B$1001,B634,$E$2:$E$1001,"&lt;="&amp;F634,$F$2:$F$1001,"&gt;="&amp;E634,$J$2:$J$1001,"&lt;&gt;Denied",$J$2:$J$1001,"&lt;&gt;Canceled")&gt;1),"OVERLAPPING ACTIVE REQUESTS",IF(NETWORKDAYS(E634,F634,'Holidays'!$A$2:$A$51)=0,"NO WORKDAYS","OK"))))))))</f>
        <v/>
      </c>
    </row>
    <row r="635">
      <c r="A635" s="11" t="n"/>
      <c r="B635" s="11" t="n"/>
      <c r="C635" s="8">
        <f>IF($P635="","",IF($P635&lt;&gt;"OK",NA(),VLOOKUP(B635,'Employees'!$A$2:$I$101,2,FALSE)))</f>
        <v/>
      </c>
      <c r="D635" s="2" t="n"/>
      <c r="E635" s="4" t="n"/>
      <c r="F635" s="4" t="n"/>
      <c r="G635" s="12" t="n"/>
      <c r="H635" s="13">
        <f>IF($P635="","",IF($P635&lt;&gt;"OK",NA(),NETWORKDAYS(E635,F635,'Holidays'!$A$2:$A$51)*G635))</f>
        <v/>
      </c>
      <c r="I635" s="13">
        <f>IF($P635="","",IF($P635&lt;&gt;"OK",NA(),H635*'Settings'!$B$4*VLOOKUP(B635,'Employees'!$A$2:$I$101,5,FALSE)))</f>
        <v/>
      </c>
      <c r="J635" s="2" t="n"/>
      <c r="K635" s="2" t="n"/>
      <c r="L635" s="4" t="n"/>
      <c r="M635" s="2" t="n"/>
      <c r="N635" s="13">
        <f>IF($P635="","",IF($P635&lt;&gt;"OK",NA(),IF(J635="Approved",IF(E635&gt;'Settings'!$B$3,0,NETWORKDAYS(E635,MIN(F635,'Settings'!$B$3),'Holidays'!$A$2:$A$51)*G635*'Settings'!$B$4*VLOOKUP(B635,'Employees'!$A$2:$I$101,5,FALSE)),0)))</f>
        <v/>
      </c>
      <c r="O635" s="13">
        <f>IF($P635="","",IF($P635&lt;&gt;"OK",NA(),IF(J635="Approved",I635-N635,0)))</f>
        <v/>
      </c>
      <c r="P635" s="8">
        <f>IF(COUNTA(A635:B635,D635:G635,J635:M635)=0,"",IF('Settings'!$B$7&lt;&gt;"OK","CHECK SETTINGS",IF(OR(A635="",COUNTIFS($A$2:$A$1001,A635)&lt;&gt;1,COUNTIFS('Employees'!$A$2:$A$101,B635,'Employees'!$I$2:$I$101,"OK")&lt;&gt;1,COUNTIFS('Settings'!$H$11:$H$13,D635)&lt;&gt;1),"CHECK ID / TYPE",IF(OR(NOT(ISNUMBER(E635)),NOT(ISNUMBER(F635)),NOT(ISNUMBER(G635))),"CHECK DATES / FRACTION",IF(OR(E635&lt;MAX('Settings'!$B$2,VLOOKUP(B635,'Employees'!$A$2:$H$101,3,FALSE)),F635&gt;'Settings'!$B$5,F635&lt;E635,NOT(OR(G635=1,AND(G635=0.5,E635=F635))),NOT(OR(J635="Pending",J635="Approved",J635="Denied",J635="Canceled"))),"CHECK DATES / FRACTION / STATUS",IF(AND(OR(J635="Approved",J635="Denied"),OR(K635="",NOT(ISNUMBER(L635)))),"ADD DECISION RECORD",IF(AND(OR(J635="Approved",J635="Pending"),COUNTIFS($B$2:$B$1001,B635,$E$2:$E$1001,"&lt;="&amp;F635,$F$2:$F$1001,"&gt;="&amp;E635,$J$2:$J$1001,"&lt;&gt;Denied",$J$2:$J$1001,"&lt;&gt;Canceled")&gt;1),"OVERLAPPING ACTIVE REQUESTS",IF(NETWORKDAYS(E635,F635,'Holidays'!$A$2:$A$51)=0,"NO WORKDAYS","OK"))))))))</f>
        <v/>
      </c>
    </row>
    <row r="636">
      <c r="A636" s="11" t="n"/>
      <c r="B636" s="11" t="n"/>
      <c r="C636" s="8">
        <f>IF($P636="","",IF($P636&lt;&gt;"OK",NA(),VLOOKUP(B636,'Employees'!$A$2:$I$101,2,FALSE)))</f>
        <v/>
      </c>
      <c r="D636" s="2" t="n"/>
      <c r="E636" s="4" t="n"/>
      <c r="F636" s="4" t="n"/>
      <c r="G636" s="12" t="n"/>
      <c r="H636" s="13">
        <f>IF($P636="","",IF($P636&lt;&gt;"OK",NA(),NETWORKDAYS(E636,F636,'Holidays'!$A$2:$A$51)*G636))</f>
        <v/>
      </c>
      <c r="I636" s="13">
        <f>IF($P636="","",IF($P636&lt;&gt;"OK",NA(),H636*'Settings'!$B$4*VLOOKUP(B636,'Employees'!$A$2:$I$101,5,FALSE)))</f>
        <v/>
      </c>
      <c r="J636" s="2" t="n"/>
      <c r="K636" s="2" t="n"/>
      <c r="L636" s="4" t="n"/>
      <c r="M636" s="2" t="n"/>
      <c r="N636" s="13">
        <f>IF($P636="","",IF($P636&lt;&gt;"OK",NA(),IF(J636="Approved",IF(E636&gt;'Settings'!$B$3,0,NETWORKDAYS(E636,MIN(F636,'Settings'!$B$3),'Holidays'!$A$2:$A$51)*G636*'Settings'!$B$4*VLOOKUP(B636,'Employees'!$A$2:$I$101,5,FALSE)),0)))</f>
        <v/>
      </c>
      <c r="O636" s="13">
        <f>IF($P636="","",IF($P636&lt;&gt;"OK",NA(),IF(J636="Approved",I636-N636,0)))</f>
        <v/>
      </c>
      <c r="P636" s="8">
        <f>IF(COUNTA(A636:B636,D636:G636,J636:M636)=0,"",IF('Settings'!$B$7&lt;&gt;"OK","CHECK SETTINGS",IF(OR(A636="",COUNTIFS($A$2:$A$1001,A636)&lt;&gt;1,COUNTIFS('Employees'!$A$2:$A$101,B636,'Employees'!$I$2:$I$101,"OK")&lt;&gt;1,COUNTIFS('Settings'!$H$11:$H$13,D636)&lt;&gt;1),"CHECK ID / TYPE",IF(OR(NOT(ISNUMBER(E636)),NOT(ISNUMBER(F636)),NOT(ISNUMBER(G636))),"CHECK DATES / FRACTION",IF(OR(E636&lt;MAX('Settings'!$B$2,VLOOKUP(B636,'Employees'!$A$2:$H$101,3,FALSE)),F636&gt;'Settings'!$B$5,F636&lt;E636,NOT(OR(G636=1,AND(G636=0.5,E636=F636))),NOT(OR(J636="Pending",J636="Approved",J636="Denied",J636="Canceled"))),"CHECK DATES / FRACTION / STATUS",IF(AND(OR(J636="Approved",J636="Denied"),OR(K636="",NOT(ISNUMBER(L636)))),"ADD DECISION RECORD",IF(AND(OR(J636="Approved",J636="Pending"),COUNTIFS($B$2:$B$1001,B636,$E$2:$E$1001,"&lt;="&amp;F636,$F$2:$F$1001,"&gt;="&amp;E636,$J$2:$J$1001,"&lt;&gt;Denied",$J$2:$J$1001,"&lt;&gt;Canceled")&gt;1),"OVERLAPPING ACTIVE REQUESTS",IF(NETWORKDAYS(E636,F636,'Holidays'!$A$2:$A$51)=0,"NO WORKDAYS","OK"))))))))</f>
        <v/>
      </c>
    </row>
    <row r="637">
      <c r="A637" s="11" t="n"/>
      <c r="B637" s="11" t="n"/>
      <c r="C637" s="8">
        <f>IF($P637="","",IF($P637&lt;&gt;"OK",NA(),VLOOKUP(B637,'Employees'!$A$2:$I$101,2,FALSE)))</f>
        <v/>
      </c>
      <c r="D637" s="2" t="n"/>
      <c r="E637" s="4" t="n"/>
      <c r="F637" s="4" t="n"/>
      <c r="G637" s="12" t="n"/>
      <c r="H637" s="13">
        <f>IF($P637="","",IF($P637&lt;&gt;"OK",NA(),NETWORKDAYS(E637,F637,'Holidays'!$A$2:$A$51)*G637))</f>
        <v/>
      </c>
      <c r="I637" s="13">
        <f>IF($P637="","",IF($P637&lt;&gt;"OK",NA(),H637*'Settings'!$B$4*VLOOKUP(B637,'Employees'!$A$2:$I$101,5,FALSE)))</f>
        <v/>
      </c>
      <c r="J637" s="2" t="n"/>
      <c r="K637" s="2" t="n"/>
      <c r="L637" s="4" t="n"/>
      <c r="M637" s="2" t="n"/>
      <c r="N637" s="13">
        <f>IF($P637="","",IF($P637&lt;&gt;"OK",NA(),IF(J637="Approved",IF(E637&gt;'Settings'!$B$3,0,NETWORKDAYS(E637,MIN(F637,'Settings'!$B$3),'Holidays'!$A$2:$A$51)*G637*'Settings'!$B$4*VLOOKUP(B637,'Employees'!$A$2:$I$101,5,FALSE)),0)))</f>
        <v/>
      </c>
      <c r="O637" s="13">
        <f>IF($P637="","",IF($P637&lt;&gt;"OK",NA(),IF(J637="Approved",I637-N637,0)))</f>
        <v/>
      </c>
      <c r="P637" s="8">
        <f>IF(COUNTA(A637:B637,D637:G637,J637:M637)=0,"",IF('Settings'!$B$7&lt;&gt;"OK","CHECK SETTINGS",IF(OR(A637="",COUNTIFS($A$2:$A$1001,A637)&lt;&gt;1,COUNTIFS('Employees'!$A$2:$A$101,B637,'Employees'!$I$2:$I$101,"OK")&lt;&gt;1,COUNTIFS('Settings'!$H$11:$H$13,D637)&lt;&gt;1),"CHECK ID / TYPE",IF(OR(NOT(ISNUMBER(E637)),NOT(ISNUMBER(F637)),NOT(ISNUMBER(G637))),"CHECK DATES / FRACTION",IF(OR(E637&lt;MAX('Settings'!$B$2,VLOOKUP(B637,'Employees'!$A$2:$H$101,3,FALSE)),F637&gt;'Settings'!$B$5,F637&lt;E637,NOT(OR(G637=1,AND(G637=0.5,E637=F637))),NOT(OR(J637="Pending",J637="Approved",J637="Denied",J637="Canceled"))),"CHECK DATES / FRACTION / STATUS",IF(AND(OR(J637="Approved",J637="Denied"),OR(K637="",NOT(ISNUMBER(L637)))),"ADD DECISION RECORD",IF(AND(OR(J637="Approved",J637="Pending"),COUNTIFS($B$2:$B$1001,B637,$E$2:$E$1001,"&lt;="&amp;F637,$F$2:$F$1001,"&gt;="&amp;E637,$J$2:$J$1001,"&lt;&gt;Denied",$J$2:$J$1001,"&lt;&gt;Canceled")&gt;1),"OVERLAPPING ACTIVE REQUESTS",IF(NETWORKDAYS(E637,F637,'Holidays'!$A$2:$A$51)=0,"NO WORKDAYS","OK"))))))))</f>
        <v/>
      </c>
    </row>
    <row r="638">
      <c r="A638" s="11" t="n"/>
      <c r="B638" s="11" t="n"/>
      <c r="C638" s="8">
        <f>IF($P638="","",IF($P638&lt;&gt;"OK",NA(),VLOOKUP(B638,'Employees'!$A$2:$I$101,2,FALSE)))</f>
        <v/>
      </c>
      <c r="D638" s="2" t="n"/>
      <c r="E638" s="4" t="n"/>
      <c r="F638" s="4" t="n"/>
      <c r="G638" s="12" t="n"/>
      <c r="H638" s="13">
        <f>IF($P638="","",IF($P638&lt;&gt;"OK",NA(),NETWORKDAYS(E638,F638,'Holidays'!$A$2:$A$51)*G638))</f>
        <v/>
      </c>
      <c r="I638" s="13">
        <f>IF($P638="","",IF($P638&lt;&gt;"OK",NA(),H638*'Settings'!$B$4*VLOOKUP(B638,'Employees'!$A$2:$I$101,5,FALSE)))</f>
        <v/>
      </c>
      <c r="J638" s="2" t="n"/>
      <c r="K638" s="2" t="n"/>
      <c r="L638" s="4" t="n"/>
      <c r="M638" s="2" t="n"/>
      <c r="N638" s="13">
        <f>IF($P638="","",IF($P638&lt;&gt;"OK",NA(),IF(J638="Approved",IF(E638&gt;'Settings'!$B$3,0,NETWORKDAYS(E638,MIN(F638,'Settings'!$B$3),'Holidays'!$A$2:$A$51)*G638*'Settings'!$B$4*VLOOKUP(B638,'Employees'!$A$2:$I$101,5,FALSE)),0)))</f>
        <v/>
      </c>
      <c r="O638" s="13">
        <f>IF($P638="","",IF($P638&lt;&gt;"OK",NA(),IF(J638="Approved",I638-N638,0)))</f>
        <v/>
      </c>
      <c r="P638" s="8">
        <f>IF(COUNTA(A638:B638,D638:G638,J638:M638)=0,"",IF('Settings'!$B$7&lt;&gt;"OK","CHECK SETTINGS",IF(OR(A638="",COUNTIFS($A$2:$A$1001,A638)&lt;&gt;1,COUNTIFS('Employees'!$A$2:$A$101,B638,'Employees'!$I$2:$I$101,"OK")&lt;&gt;1,COUNTIFS('Settings'!$H$11:$H$13,D638)&lt;&gt;1),"CHECK ID / TYPE",IF(OR(NOT(ISNUMBER(E638)),NOT(ISNUMBER(F638)),NOT(ISNUMBER(G638))),"CHECK DATES / FRACTION",IF(OR(E638&lt;MAX('Settings'!$B$2,VLOOKUP(B638,'Employees'!$A$2:$H$101,3,FALSE)),F638&gt;'Settings'!$B$5,F638&lt;E638,NOT(OR(G638=1,AND(G638=0.5,E638=F638))),NOT(OR(J638="Pending",J638="Approved",J638="Denied",J638="Canceled"))),"CHECK DATES / FRACTION / STATUS",IF(AND(OR(J638="Approved",J638="Denied"),OR(K638="",NOT(ISNUMBER(L638)))),"ADD DECISION RECORD",IF(AND(OR(J638="Approved",J638="Pending"),COUNTIFS($B$2:$B$1001,B638,$E$2:$E$1001,"&lt;="&amp;F638,$F$2:$F$1001,"&gt;="&amp;E638,$J$2:$J$1001,"&lt;&gt;Denied",$J$2:$J$1001,"&lt;&gt;Canceled")&gt;1),"OVERLAPPING ACTIVE REQUESTS",IF(NETWORKDAYS(E638,F638,'Holidays'!$A$2:$A$51)=0,"NO WORKDAYS","OK"))))))))</f>
        <v/>
      </c>
    </row>
    <row r="639">
      <c r="A639" s="11" t="n"/>
      <c r="B639" s="11" t="n"/>
      <c r="C639" s="8">
        <f>IF($P639="","",IF($P639&lt;&gt;"OK",NA(),VLOOKUP(B639,'Employees'!$A$2:$I$101,2,FALSE)))</f>
        <v/>
      </c>
      <c r="D639" s="2" t="n"/>
      <c r="E639" s="4" t="n"/>
      <c r="F639" s="4" t="n"/>
      <c r="G639" s="12" t="n"/>
      <c r="H639" s="13">
        <f>IF($P639="","",IF($P639&lt;&gt;"OK",NA(),NETWORKDAYS(E639,F639,'Holidays'!$A$2:$A$51)*G639))</f>
        <v/>
      </c>
      <c r="I639" s="13">
        <f>IF($P639="","",IF($P639&lt;&gt;"OK",NA(),H639*'Settings'!$B$4*VLOOKUP(B639,'Employees'!$A$2:$I$101,5,FALSE)))</f>
        <v/>
      </c>
      <c r="J639" s="2" t="n"/>
      <c r="K639" s="2" t="n"/>
      <c r="L639" s="4" t="n"/>
      <c r="M639" s="2" t="n"/>
      <c r="N639" s="13">
        <f>IF($P639="","",IF($P639&lt;&gt;"OK",NA(),IF(J639="Approved",IF(E639&gt;'Settings'!$B$3,0,NETWORKDAYS(E639,MIN(F639,'Settings'!$B$3),'Holidays'!$A$2:$A$51)*G639*'Settings'!$B$4*VLOOKUP(B639,'Employees'!$A$2:$I$101,5,FALSE)),0)))</f>
        <v/>
      </c>
      <c r="O639" s="13">
        <f>IF($P639="","",IF($P639&lt;&gt;"OK",NA(),IF(J639="Approved",I639-N639,0)))</f>
        <v/>
      </c>
      <c r="P639" s="8">
        <f>IF(COUNTA(A639:B639,D639:G639,J639:M639)=0,"",IF('Settings'!$B$7&lt;&gt;"OK","CHECK SETTINGS",IF(OR(A639="",COUNTIFS($A$2:$A$1001,A639)&lt;&gt;1,COUNTIFS('Employees'!$A$2:$A$101,B639,'Employees'!$I$2:$I$101,"OK")&lt;&gt;1,COUNTIFS('Settings'!$H$11:$H$13,D639)&lt;&gt;1),"CHECK ID / TYPE",IF(OR(NOT(ISNUMBER(E639)),NOT(ISNUMBER(F639)),NOT(ISNUMBER(G639))),"CHECK DATES / FRACTION",IF(OR(E639&lt;MAX('Settings'!$B$2,VLOOKUP(B639,'Employees'!$A$2:$H$101,3,FALSE)),F639&gt;'Settings'!$B$5,F639&lt;E639,NOT(OR(G639=1,AND(G639=0.5,E639=F639))),NOT(OR(J639="Pending",J639="Approved",J639="Denied",J639="Canceled"))),"CHECK DATES / FRACTION / STATUS",IF(AND(OR(J639="Approved",J639="Denied"),OR(K639="",NOT(ISNUMBER(L639)))),"ADD DECISION RECORD",IF(AND(OR(J639="Approved",J639="Pending"),COUNTIFS($B$2:$B$1001,B639,$E$2:$E$1001,"&lt;="&amp;F639,$F$2:$F$1001,"&gt;="&amp;E639,$J$2:$J$1001,"&lt;&gt;Denied",$J$2:$J$1001,"&lt;&gt;Canceled")&gt;1),"OVERLAPPING ACTIVE REQUESTS",IF(NETWORKDAYS(E639,F639,'Holidays'!$A$2:$A$51)=0,"NO WORKDAYS","OK"))))))))</f>
        <v/>
      </c>
    </row>
    <row r="640">
      <c r="A640" s="11" t="n"/>
      <c r="B640" s="11" t="n"/>
      <c r="C640" s="8">
        <f>IF($P640="","",IF($P640&lt;&gt;"OK",NA(),VLOOKUP(B640,'Employees'!$A$2:$I$101,2,FALSE)))</f>
        <v/>
      </c>
      <c r="D640" s="2" t="n"/>
      <c r="E640" s="4" t="n"/>
      <c r="F640" s="4" t="n"/>
      <c r="G640" s="12" t="n"/>
      <c r="H640" s="13">
        <f>IF($P640="","",IF($P640&lt;&gt;"OK",NA(),NETWORKDAYS(E640,F640,'Holidays'!$A$2:$A$51)*G640))</f>
        <v/>
      </c>
      <c r="I640" s="13">
        <f>IF($P640="","",IF($P640&lt;&gt;"OK",NA(),H640*'Settings'!$B$4*VLOOKUP(B640,'Employees'!$A$2:$I$101,5,FALSE)))</f>
        <v/>
      </c>
      <c r="J640" s="2" t="n"/>
      <c r="K640" s="2" t="n"/>
      <c r="L640" s="4" t="n"/>
      <c r="M640" s="2" t="n"/>
      <c r="N640" s="13">
        <f>IF($P640="","",IF($P640&lt;&gt;"OK",NA(),IF(J640="Approved",IF(E640&gt;'Settings'!$B$3,0,NETWORKDAYS(E640,MIN(F640,'Settings'!$B$3),'Holidays'!$A$2:$A$51)*G640*'Settings'!$B$4*VLOOKUP(B640,'Employees'!$A$2:$I$101,5,FALSE)),0)))</f>
        <v/>
      </c>
      <c r="O640" s="13">
        <f>IF($P640="","",IF($P640&lt;&gt;"OK",NA(),IF(J640="Approved",I640-N640,0)))</f>
        <v/>
      </c>
      <c r="P640" s="8">
        <f>IF(COUNTA(A640:B640,D640:G640,J640:M640)=0,"",IF('Settings'!$B$7&lt;&gt;"OK","CHECK SETTINGS",IF(OR(A640="",COUNTIFS($A$2:$A$1001,A640)&lt;&gt;1,COUNTIFS('Employees'!$A$2:$A$101,B640,'Employees'!$I$2:$I$101,"OK")&lt;&gt;1,COUNTIFS('Settings'!$H$11:$H$13,D640)&lt;&gt;1),"CHECK ID / TYPE",IF(OR(NOT(ISNUMBER(E640)),NOT(ISNUMBER(F640)),NOT(ISNUMBER(G640))),"CHECK DATES / FRACTION",IF(OR(E640&lt;MAX('Settings'!$B$2,VLOOKUP(B640,'Employees'!$A$2:$H$101,3,FALSE)),F640&gt;'Settings'!$B$5,F640&lt;E640,NOT(OR(G640=1,AND(G640=0.5,E640=F640))),NOT(OR(J640="Pending",J640="Approved",J640="Denied",J640="Canceled"))),"CHECK DATES / FRACTION / STATUS",IF(AND(OR(J640="Approved",J640="Denied"),OR(K640="",NOT(ISNUMBER(L640)))),"ADD DECISION RECORD",IF(AND(OR(J640="Approved",J640="Pending"),COUNTIFS($B$2:$B$1001,B640,$E$2:$E$1001,"&lt;="&amp;F640,$F$2:$F$1001,"&gt;="&amp;E640,$J$2:$J$1001,"&lt;&gt;Denied",$J$2:$J$1001,"&lt;&gt;Canceled")&gt;1),"OVERLAPPING ACTIVE REQUESTS",IF(NETWORKDAYS(E640,F640,'Holidays'!$A$2:$A$51)=0,"NO WORKDAYS","OK"))))))))</f>
        <v/>
      </c>
    </row>
    <row r="641">
      <c r="A641" s="11" t="n"/>
      <c r="B641" s="11" t="n"/>
      <c r="C641" s="8">
        <f>IF($P641="","",IF($P641&lt;&gt;"OK",NA(),VLOOKUP(B641,'Employees'!$A$2:$I$101,2,FALSE)))</f>
        <v/>
      </c>
      <c r="D641" s="2" t="n"/>
      <c r="E641" s="4" t="n"/>
      <c r="F641" s="4" t="n"/>
      <c r="G641" s="12" t="n"/>
      <c r="H641" s="13">
        <f>IF($P641="","",IF($P641&lt;&gt;"OK",NA(),NETWORKDAYS(E641,F641,'Holidays'!$A$2:$A$51)*G641))</f>
        <v/>
      </c>
      <c r="I641" s="13">
        <f>IF($P641="","",IF($P641&lt;&gt;"OK",NA(),H641*'Settings'!$B$4*VLOOKUP(B641,'Employees'!$A$2:$I$101,5,FALSE)))</f>
        <v/>
      </c>
      <c r="J641" s="2" t="n"/>
      <c r="K641" s="2" t="n"/>
      <c r="L641" s="4" t="n"/>
      <c r="M641" s="2" t="n"/>
      <c r="N641" s="13">
        <f>IF($P641="","",IF($P641&lt;&gt;"OK",NA(),IF(J641="Approved",IF(E641&gt;'Settings'!$B$3,0,NETWORKDAYS(E641,MIN(F641,'Settings'!$B$3),'Holidays'!$A$2:$A$51)*G641*'Settings'!$B$4*VLOOKUP(B641,'Employees'!$A$2:$I$101,5,FALSE)),0)))</f>
        <v/>
      </c>
      <c r="O641" s="13">
        <f>IF($P641="","",IF($P641&lt;&gt;"OK",NA(),IF(J641="Approved",I641-N641,0)))</f>
        <v/>
      </c>
      <c r="P641" s="8">
        <f>IF(COUNTA(A641:B641,D641:G641,J641:M641)=0,"",IF('Settings'!$B$7&lt;&gt;"OK","CHECK SETTINGS",IF(OR(A641="",COUNTIFS($A$2:$A$1001,A641)&lt;&gt;1,COUNTIFS('Employees'!$A$2:$A$101,B641,'Employees'!$I$2:$I$101,"OK")&lt;&gt;1,COUNTIFS('Settings'!$H$11:$H$13,D641)&lt;&gt;1),"CHECK ID / TYPE",IF(OR(NOT(ISNUMBER(E641)),NOT(ISNUMBER(F641)),NOT(ISNUMBER(G641))),"CHECK DATES / FRACTION",IF(OR(E641&lt;MAX('Settings'!$B$2,VLOOKUP(B641,'Employees'!$A$2:$H$101,3,FALSE)),F641&gt;'Settings'!$B$5,F641&lt;E641,NOT(OR(G641=1,AND(G641=0.5,E641=F641))),NOT(OR(J641="Pending",J641="Approved",J641="Denied",J641="Canceled"))),"CHECK DATES / FRACTION / STATUS",IF(AND(OR(J641="Approved",J641="Denied"),OR(K641="",NOT(ISNUMBER(L641)))),"ADD DECISION RECORD",IF(AND(OR(J641="Approved",J641="Pending"),COUNTIFS($B$2:$B$1001,B641,$E$2:$E$1001,"&lt;="&amp;F641,$F$2:$F$1001,"&gt;="&amp;E641,$J$2:$J$1001,"&lt;&gt;Denied",$J$2:$J$1001,"&lt;&gt;Canceled")&gt;1),"OVERLAPPING ACTIVE REQUESTS",IF(NETWORKDAYS(E641,F641,'Holidays'!$A$2:$A$51)=0,"NO WORKDAYS","OK"))))))))</f>
        <v/>
      </c>
    </row>
    <row r="642">
      <c r="A642" s="11" t="n"/>
      <c r="B642" s="11" t="n"/>
      <c r="C642" s="8">
        <f>IF($P642="","",IF($P642&lt;&gt;"OK",NA(),VLOOKUP(B642,'Employees'!$A$2:$I$101,2,FALSE)))</f>
        <v/>
      </c>
      <c r="D642" s="2" t="n"/>
      <c r="E642" s="4" t="n"/>
      <c r="F642" s="4" t="n"/>
      <c r="G642" s="12" t="n"/>
      <c r="H642" s="13">
        <f>IF($P642="","",IF($P642&lt;&gt;"OK",NA(),NETWORKDAYS(E642,F642,'Holidays'!$A$2:$A$51)*G642))</f>
        <v/>
      </c>
      <c r="I642" s="13">
        <f>IF($P642="","",IF($P642&lt;&gt;"OK",NA(),H642*'Settings'!$B$4*VLOOKUP(B642,'Employees'!$A$2:$I$101,5,FALSE)))</f>
        <v/>
      </c>
      <c r="J642" s="2" t="n"/>
      <c r="K642" s="2" t="n"/>
      <c r="L642" s="4" t="n"/>
      <c r="M642" s="2" t="n"/>
      <c r="N642" s="13">
        <f>IF($P642="","",IF($P642&lt;&gt;"OK",NA(),IF(J642="Approved",IF(E642&gt;'Settings'!$B$3,0,NETWORKDAYS(E642,MIN(F642,'Settings'!$B$3),'Holidays'!$A$2:$A$51)*G642*'Settings'!$B$4*VLOOKUP(B642,'Employees'!$A$2:$I$101,5,FALSE)),0)))</f>
        <v/>
      </c>
      <c r="O642" s="13">
        <f>IF($P642="","",IF($P642&lt;&gt;"OK",NA(),IF(J642="Approved",I642-N642,0)))</f>
        <v/>
      </c>
      <c r="P642" s="8">
        <f>IF(COUNTA(A642:B642,D642:G642,J642:M642)=0,"",IF('Settings'!$B$7&lt;&gt;"OK","CHECK SETTINGS",IF(OR(A642="",COUNTIFS($A$2:$A$1001,A642)&lt;&gt;1,COUNTIFS('Employees'!$A$2:$A$101,B642,'Employees'!$I$2:$I$101,"OK")&lt;&gt;1,COUNTIFS('Settings'!$H$11:$H$13,D642)&lt;&gt;1),"CHECK ID / TYPE",IF(OR(NOT(ISNUMBER(E642)),NOT(ISNUMBER(F642)),NOT(ISNUMBER(G642))),"CHECK DATES / FRACTION",IF(OR(E642&lt;MAX('Settings'!$B$2,VLOOKUP(B642,'Employees'!$A$2:$H$101,3,FALSE)),F642&gt;'Settings'!$B$5,F642&lt;E642,NOT(OR(G642=1,AND(G642=0.5,E642=F642))),NOT(OR(J642="Pending",J642="Approved",J642="Denied",J642="Canceled"))),"CHECK DATES / FRACTION / STATUS",IF(AND(OR(J642="Approved",J642="Denied"),OR(K642="",NOT(ISNUMBER(L642)))),"ADD DECISION RECORD",IF(AND(OR(J642="Approved",J642="Pending"),COUNTIFS($B$2:$B$1001,B642,$E$2:$E$1001,"&lt;="&amp;F642,$F$2:$F$1001,"&gt;="&amp;E642,$J$2:$J$1001,"&lt;&gt;Denied",$J$2:$J$1001,"&lt;&gt;Canceled")&gt;1),"OVERLAPPING ACTIVE REQUESTS",IF(NETWORKDAYS(E642,F642,'Holidays'!$A$2:$A$51)=0,"NO WORKDAYS","OK"))))))))</f>
        <v/>
      </c>
    </row>
    <row r="643">
      <c r="A643" s="11" t="n"/>
      <c r="B643" s="11" t="n"/>
      <c r="C643" s="8">
        <f>IF($P643="","",IF($P643&lt;&gt;"OK",NA(),VLOOKUP(B643,'Employees'!$A$2:$I$101,2,FALSE)))</f>
        <v/>
      </c>
      <c r="D643" s="2" t="n"/>
      <c r="E643" s="4" t="n"/>
      <c r="F643" s="4" t="n"/>
      <c r="G643" s="12" t="n"/>
      <c r="H643" s="13">
        <f>IF($P643="","",IF($P643&lt;&gt;"OK",NA(),NETWORKDAYS(E643,F643,'Holidays'!$A$2:$A$51)*G643))</f>
        <v/>
      </c>
      <c r="I643" s="13">
        <f>IF($P643="","",IF($P643&lt;&gt;"OK",NA(),H643*'Settings'!$B$4*VLOOKUP(B643,'Employees'!$A$2:$I$101,5,FALSE)))</f>
        <v/>
      </c>
      <c r="J643" s="2" t="n"/>
      <c r="K643" s="2" t="n"/>
      <c r="L643" s="4" t="n"/>
      <c r="M643" s="2" t="n"/>
      <c r="N643" s="13">
        <f>IF($P643="","",IF($P643&lt;&gt;"OK",NA(),IF(J643="Approved",IF(E643&gt;'Settings'!$B$3,0,NETWORKDAYS(E643,MIN(F643,'Settings'!$B$3),'Holidays'!$A$2:$A$51)*G643*'Settings'!$B$4*VLOOKUP(B643,'Employees'!$A$2:$I$101,5,FALSE)),0)))</f>
        <v/>
      </c>
      <c r="O643" s="13">
        <f>IF($P643="","",IF($P643&lt;&gt;"OK",NA(),IF(J643="Approved",I643-N643,0)))</f>
        <v/>
      </c>
      <c r="P643" s="8">
        <f>IF(COUNTA(A643:B643,D643:G643,J643:M643)=0,"",IF('Settings'!$B$7&lt;&gt;"OK","CHECK SETTINGS",IF(OR(A643="",COUNTIFS($A$2:$A$1001,A643)&lt;&gt;1,COUNTIFS('Employees'!$A$2:$A$101,B643,'Employees'!$I$2:$I$101,"OK")&lt;&gt;1,COUNTIFS('Settings'!$H$11:$H$13,D643)&lt;&gt;1),"CHECK ID / TYPE",IF(OR(NOT(ISNUMBER(E643)),NOT(ISNUMBER(F643)),NOT(ISNUMBER(G643))),"CHECK DATES / FRACTION",IF(OR(E643&lt;MAX('Settings'!$B$2,VLOOKUP(B643,'Employees'!$A$2:$H$101,3,FALSE)),F643&gt;'Settings'!$B$5,F643&lt;E643,NOT(OR(G643=1,AND(G643=0.5,E643=F643))),NOT(OR(J643="Pending",J643="Approved",J643="Denied",J643="Canceled"))),"CHECK DATES / FRACTION / STATUS",IF(AND(OR(J643="Approved",J643="Denied"),OR(K643="",NOT(ISNUMBER(L643)))),"ADD DECISION RECORD",IF(AND(OR(J643="Approved",J643="Pending"),COUNTIFS($B$2:$B$1001,B643,$E$2:$E$1001,"&lt;="&amp;F643,$F$2:$F$1001,"&gt;="&amp;E643,$J$2:$J$1001,"&lt;&gt;Denied",$J$2:$J$1001,"&lt;&gt;Canceled")&gt;1),"OVERLAPPING ACTIVE REQUESTS",IF(NETWORKDAYS(E643,F643,'Holidays'!$A$2:$A$51)=0,"NO WORKDAYS","OK"))))))))</f>
        <v/>
      </c>
    </row>
    <row r="644">
      <c r="A644" s="11" t="n"/>
      <c r="B644" s="11" t="n"/>
      <c r="C644" s="8">
        <f>IF($P644="","",IF($P644&lt;&gt;"OK",NA(),VLOOKUP(B644,'Employees'!$A$2:$I$101,2,FALSE)))</f>
        <v/>
      </c>
      <c r="D644" s="2" t="n"/>
      <c r="E644" s="4" t="n"/>
      <c r="F644" s="4" t="n"/>
      <c r="G644" s="12" t="n"/>
      <c r="H644" s="13">
        <f>IF($P644="","",IF($P644&lt;&gt;"OK",NA(),NETWORKDAYS(E644,F644,'Holidays'!$A$2:$A$51)*G644))</f>
        <v/>
      </c>
      <c r="I644" s="13">
        <f>IF($P644="","",IF($P644&lt;&gt;"OK",NA(),H644*'Settings'!$B$4*VLOOKUP(B644,'Employees'!$A$2:$I$101,5,FALSE)))</f>
        <v/>
      </c>
      <c r="J644" s="2" t="n"/>
      <c r="K644" s="2" t="n"/>
      <c r="L644" s="4" t="n"/>
      <c r="M644" s="2" t="n"/>
      <c r="N644" s="13">
        <f>IF($P644="","",IF($P644&lt;&gt;"OK",NA(),IF(J644="Approved",IF(E644&gt;'Settings'!$B$3,0,NETWORKDAYS(E644,MIN(F644,'Settings'!$B$3),'Holidays'!$A$2:$A$51)*G644*'Settings'!$B$4*VLOOKUP(B644,'Employees'!$A$2:$I$101,5,FALSE)),0)))</f>
        <v/>
      </c>
      <c r="O644" s="13">
        <f>IF($P644="","",IF($P644&lt;&gt;"OK",NA(),IF(J644="Approved",I644-N644,0)))</f>
        <v/>
      </c>
      <c r="P644" s="8">
        <f>IF(COUNTA(A644:B644,D644:G644,J644:M644)=0,"",IF('Settings'!$B$7&lt;&gt;"OK","CHECK SETTINGS",IF(OR(A644="",COUNTIFS($A$2:$A$1001,A644)&lt;&gt;1,COUNTIFS('Employees'!$A$2:$A$101,B644,'Employees'!$I$2:$I$101,"OK")&lt;&gt;1,COUNTIFS('Settings'!$H$11:$H$13,D644)&lt;&gt;1),"CHECK ID / TYPE",IF(OR(NOT(ISNUMBER(E644)),NOT(ISNUMBER(F644)),NOT(ISNUMBER(G644))),"CHECK DATES / FRACTION",IF(OR(E644&lt;MAX('Settings'!$B$2,VLOOKUP(B644,'Employees'!$A$2:$H$101,3,FALSE)),F644&gt;'Settings'!$B$5,F644&lt;E644,NOT(OR(G644=1,AND(G644=0.5,E644=F644))),NOT(OR(J644="Pending",J644="Approved",J644="Denied",J644="Canceled"))),"CHECK DATES / FRACTION / STATUS",IF(AND(OR(J644="Approved",J644="Denied"),OR(K644="",NOT(ISNUMBER(L644)))),"ADD DECISION RECORD",IF(AND(OR(J644="Approved",J644="Pending"),COUNTIFS($B$2:$B$1001,B644,$E$2:$E$1001,"&lt;="&amp;F644,$F$2:$F$1001,"&gt;="&amp;E644,$J$2:$J$1001,"&lt;&gt;Denied",$J$2:$J$1001,"&lt;&gt;Canceled")&gt;1),"OVERLAPPING ACTIVE REQUESTS",IF(NETWORKDAYS(E644,F644,'Holidays'!$A$2:$A$51)=0,"NO WORKDAYS","OK"))))))))</f>
        <v/>
      </c>
    </row>
    <row r="645">
      <c r="A645" s="11" t="n"/>
      <c r="B645" s="11" t="n"/>
      <c r="C645" s="8">
        <f>IF($P645="","",IF($P645&lt;&gt;"OK",NA(),VLOOKUP(B645,'Employees'!$A$2:$I$101,2,FALSE)))</f>
        <v/>
      </c>
      <c r="D645" s="2" t="n"/>
      <c r="E645" s="4" t="n"/>
      <c r="F645" s="4" t="n"/>
      <c r="G645" s="12" t="n"/>
      <c r="H645" s="13">
        <f>IF($P645="","",IF($P645&lt;&gt;"OK",NA(),NETWORKDAYS(E645,F645,'Holidays'!$A$2:$A$51)*G645))</f>
        <v/>
      </c>
      <c r="I645" s="13">
        <f>IF($P645="","",IF($P645&lt;&gt;"OK",NA(),H645*'Settings'!$B$4*VLOOKUP(B645,'Employees'!$A$2:$I$101,5,FALSE)))</f>
        <v/>
      </c>
      <c r="J645" s="2" t="n"/>
      <c r="K645" s="2" t="n"/>
      <c r="L645" s="4" t="n"/>
      <c r="M645" s="2" t="n"/>
      <c r="N645" s="13">
        <f>IF($P645="","",IF($P645&lt;&gt;"OK",NA(),IF(J645="Approved",IF(E645&gt;'Settings'!$B$3,0,NETWORKDAYS(E645,MIN(F645,'Settings'!$B$3),'Holidays'!$A$2:$A$51)*G645*'Settings'!$B$4*VLOOKUP(B645,'Employees'!$A$2:$I$101,5,FALSE)),0)))</f>
        <v/>
      </c>
      <c r="O645" s="13">
        <f>IF($P645="","",IF($P645&lt;&gt;"OK",NA(),IF(J645="Approved",I645-N645,0)))</f>
        <v/>
      </c>
      <c r="P645" s="8">
        <f>IF(COUNTA(A645:B645,D645:G645,J645:M645)=0,"",IF('Settings'!$B$7&lt;&gt;"OK","CHECK SETTINGS",IF(OR(A645="",COUNTIFS($A$2:$A$1001,A645)&lt;&gt;1,COUNTIFS('Employees'!$A$2:$A$101,B645,'Employees'!$I$2:$I$101,"OK")&lt;&gt;1,COUNTIFS('Settings'!$H$11:$H$13,D645)&lt;&gt;1),"CHECK ID / TYPE",IF(OR(NOT(ISNUMBER(E645)),NOT(ISNUMBER(F645)),NOT(ISNUMBER(G645))),"CHECK DATES / FRACTION",IF(OR(E645&lt;MAX('Settings'!$B$2,VLOOKUP(B645,'Employees'!$A$2:$H$101,3,FALSE)),F645&gt;'Settings'!$B$5,F645&lt;E645,NOT(OR(G645=1,AND(G645=0.5,E645=F645))),NOT(OR(J645="Pending",J645="Approved",J645="Denied",J645="Canceled"))),"CHECK DATES / FRACTION / STATUS",IF(AND(OR(J645="Approved",J645="Denied"),OR(K645="",NOT(ISNUMBER(L645)))),"ADD DECISION RECORD",IF(AND(OR(J645="Approved",J645="Pending"),COUNTIFS($B$2:$B$1001,B645,$E$2:$E$1001,"&lt;="&amp;F645,$F$2:$F$1001,"&gt;="&amp;E645,$J$2:$J$1001,"&lt;&gt;Denied",$J$2:$J$1001,"&lt;&gt;Canceled")&gt;1),"OVERLAPPING ACTIVE REQUESTS",IF(NETWORKDAYS(E645,F645,'Holidays'!$A$2:$A$51)=0,"NO WORKDAYS","OK"))))))))</f>
        <v/>
      </c>
    </row>
    <row r="646">
      <c r="A646" s="11" t="n"/>
      <c r="B646" s="11" t="n"/>
      <c r="C646" s="8">
        <f>IF($P646="","",IF($P646&lt;&gt;"OK",NA(),VLOOKUP(B646,'Employees'!$A$2:$I$101,2,FALSE)))</f>
        <v/>
      </c>
      <c r="D646" s="2" t="n"/>
      <c r="E646" s="4" t="n"/>
      <c r="F646" s="4" t="n"/>
      <c r="G646" s="12" t="n"/>
      <c r="H646" s="13">
        <f>IF($P646="","",IF($P646&lt;&gt;"OK",NA(),NETWORKDAYS(E646,F646,'Holidays'!$A$2:$A$51)*G646))</f>
        <v/>
      </c>
      <c r="I646" s="13">
        <f>IF($P646="","",IF($P646&lt;&gt;"OK",NA(),H646*'Settings'!$B$4*VLOOKUP(B646,'Employees'!$A$2:$I$101,5,FALSE)))</f>
        <v/>
      </c>
      <c r="J646" s="2" t="n"/>
      <c r="K646" s="2" t="n"/>
      <c r="L646" s="4" t="n"/>
      <c r="M646" s="2" t="n"/>
      <c r="N646" s="13">
        <f>IF($P646="","",IF($P646&lt;&gt;"OK",NA(),IF(J646="Approved",IF(E646&gt;'Settings'!$B$3,0,NETWORKDAYS(E646,MIN(F646,'Settings'!$B$3),'Holidays'!$A$2:$A$51)*G646*'Settings'!$B$4*VLOOKUP(B646,'Employees'!$A$2:$I$101,5,FALSE)),0)))</f>
        <v/>
      </c>
      <c r="O646" s="13">
        <f>IF($P646="","",IF($P646&lt;&gt;"OK",NA(),IF(J646="Approved",I646-N646,0)))</f>
        <v/>
      </c>
      <c r="P646" s="8">
        <f>IF(COUNTA(A646:B646,D646:G646,J646:M646)=0,"",IF('Settings'!$B$7&lt;&gt;"OK","CHECK SETTINGS",IF(OR(A646="",COUNTIFS($A$2:$A$1001,A646)&lt;&gt;1,COUNTIFS('Employees'!$A$2:$A$101,B646,'Employees'!$I$2:$I$101,"OK")&lt;&gt;1,COUNTIFS('Settings'!$H$11:$H$13,D646)&lt;&gt;1),"CHECK ID / TYPE",IF(OR(NOT(ISNUMBER(E646)),NOT(ISNUMBER(F646)),NOT(ISNUMBER(G646))),"CHECK DATES / FRACTION",IF(OR(E646&lt;MAX('Settings'!$B$2,VLOOKUP(B646,'Employees'!$A$2:$H$101,3,FALSE)),F646&gt;'Settings'!$B$5,F646&lt;E646,NOT(OR(G646=1,AND(G646=0.5,E646=F646))),NOT(OR(J646="Pending",J646="Approved",J646="Denied",J646="Canceled"))),"CHECK DATES / FRACTION / STATUS",IF(AND(OR(J646="Approved",J646="Denied"),OR(K646="",NOT(ISNUMBER(L646)))),"ADD DECISION RECORD",IF(AND(OR(J646="Approved",J646="Pending"),COUNTIFS($B$2:$B$1001,B646,$E$2:$E$1001,"&lt;="&amp;F646,$F$2:$F$1001,"&gt;="&amp;E646,$J$2:$J$1001,"&lt;&gt;Denied",$J$2:$J$1001,"&lt;&gt;Canceled")&gt;1),"OVERLAPPING ACTIVE REQUESTS",IF(NETWORKDAYS(E646,F646,'Holidays'!$A$2:$A$51)=0,"NO WORKDAYS","OK"))))))))</f>
        <v/>
      </c>
    </row>
    <row r="647">
      <c r="A647" s="11" t="n"/>
      <c r="B647" s="11" t="n"/>
      <c r="C647" s="8">
        <f>IF($P647="","",IF($P647&lt;&gt;"OK",NA(),VLOOKUP(B647,'Employees'!$A$2:$I$101,2,FALSE)))</f>
        <v/>
      </c>
      <c r="D647" s="2" t="n"/>
      <c r="E647" s="4" t="n"/>
      <c r="F647" s="4" t="n"/>
      <c r="G647" s="12" t="n"/>
      <c r="H647" s="13">
        <f>IF($P647="","",IF($P647&lt;&gt;"OK",NA(),NETWORKDAYS(E647,F647,'Holidays'!$A$2:$A$51)*G647))</f>
        <v/>
      </c>
      <c r="I647" s="13">
        <f>IF($P647="","",IF($P647&lt;&gt;"OK",NA(),H647*'Settings'!$B$4*VLOOKUP(B647,'Employees'!$A$2:$I$101,5,FALSE)))</f>
        <v/>
      </c>
      <c r="J647" s="2" t="n"/>
      <c r="K647" s="2" t="n"/>
      <c r="L647" s="4" t="n"/>
      <c r="M647" s="2" t="n"/>
      <c r="N647" s="13">
        <f>IF($P647="","",IF($P647&lt;&gt;"OK",NA(),IF(J647="Approved",IF(E647&gt;'Settings'!$B$3,0,NETWORKDAYS(E647,MIN(F647,'Settings'!$B$3),'Holidays'!$A$2:$A$51)*G647*'Settings'!$B$4*VLOOKUP(B647,'Employees'!$A$2:$I$101,5,FALSE)),0)))</f>
        <v/>
      </c>
      <c r="O647" s="13">
        <f>IF($P647="","",IF($P647&lt;&gt;"OK",NA(),IF(J647="Approved",I647-N647,0)))</f>
        <v/>
      </c>
      <c r="P647" s="8">
        <f>IF(COUNTA(A647:B647,D647:G647,J647:M647)=0,"",IF('Settings'!$B$7&lt;&gt;"OK","CHECK SETTINGS",IF(OR(A647="",COUNTIFS($A$2:$A$1001,A647)&lt;&gt;1,COUNTIFS('Employees'!$A$2:$A$101,B647,'Employees'!$I$2:$I$101,"OK")&lt;&gt;1,COUNTIFS('Settings'!$H$11:$H$13,D647)&lt;&gt;1),"CHECK ID / TYPE",IF(OR(NOT(ISNUMBER(E647)),NOT(ISNUMBER(F647)),NOT(ISNUMBER(G647))),"CHECK DATES / FRACTION",IF(OR(E647&lt;MAX('Settings'!$B$2,VLOOKUP(B647,'Employees'!$A$2:$H$101,3,FALSE)),F647&gt;'Settings'!$B$5,F647&lt;E647,NOT(OR(G647=1,AND(G647=0.5,E647=F647))),NOT(OR(J647="Pending",J647="Approved",J647="Denied",J647="Canceled"))),"CHECK DATES / FRACTION / STATUS",IF(AND(OR(J647="Approved",J647="Denied"),OR(K647="",NOT(ISNUMBER(L647)))),"ADD DECISION RECORD",IF(AND(OR(J647="Approved",J647="Pending"),COUNTIFS($B$2:$B$1001,B647,$E$2:$E$1001,"&lt;="&amp;F647,$F$2:$F$1001,"&gt;="&amp;E647,$J$2:$J$1001,"&lt;&gt;Denied",$J$2:$J$1001,"&lt;&gt;Canceled")&gt;1),"OVERLAPPING ACTIVE REQUESTS",IF(NETWORKDAYS(E647,F647,'Holidays'!$A$2:$A$51)=0,"NO WORKDAYS","OK"))))))))</f>
        <v/>
      </c>
    </row>
    <row r="648">
      <c r="A648" s="11" t="n"/>
      <c r="B648" s="11" t="n"/>
      <c r="C648" s="8">
        <f>IF($P648="","",IF($P648&lt;&gt;"OK",NA(),VLOOKUP(B648,'Employees'!$A$2:$I$101,2,FALSE)))</f>
        <v/>
      </c>
      <c r="D648" s="2" t="n"/>
      <c r="E648" s="4" t="n"/>
      <c r="F648" s="4" t="n"/>
      <c r="G648" s="12" t="n"/>
      <c r="H648" s="13">
        <f>IF($P648="","",IF($P648&lt;&gt;"OK",NA(),NETWORKDAYS(E648,F648,'Holidays'!$A$2:$A$51)*G648))</f>
        <v/>
      </c>
      <c r="I648" s="13">
        <f>IF($P648="","",IF($P648&lt;&gt;"OK",NA(),H648*'Settings'!$B$4*VLOOKUP(B648,'Employees'!$A$2:$I$101,5,FALSE)))</f>
        <v/>
      </c>
      <c r="J648" s="2" t="n"/>
      <c r="K648" s="2" t="n"/>
      <c r="L648" s="4" t="n"/>
      <c r="M648" s="2" t="n"/>
      <c r="N648" s="13">
        <f>IF($P648="","",IF($P648&lt;&gt;"OK",NA(),IF(J648="Approved",IF(E648&gt;'Settings'!$B$3,0,NETWORKDAYS(E648,MIN(F648,'Settings'!$B$3),'Holidays'!$A$2:$A$51)*G648*'Settings'!$B$4*VLOOKUP(B648,'Employees'!$A$2:$I$101,5,FALSE)),0)))</f>
        <v/>
      </c>
      <c r="O648" s="13">
        <f>IF($P648="","",IF($P648&lt;&gt;"OK",NA(),IF(J648="Approved",I648-N648,0)))</f>
        <v/>
      </c>
      <c r="P648" s="8">
        <f>IF(COUNTA(A648:B648,D648:G648,J648:M648)=0,"",IF('Settings'!$B$7&lt;&gt;"OK","CHECK SETTINGS",IF(OR(A648="",COUNTIFS($A$2:$A$1001,A648)&lt;&gt;1,COUNTIFS('Employees'!$A$2:$A$101,B648,'Employees'!$I$2:$I$101,"OK")&lt;&gt;1,COUNTIFS('Settings'!$H$11:$H$13,D648)&lt;&gt;1),"CHECK ID / TYPE",IF(OR(NOT(ISNUMBER(E648)),NOT(ISNUMBER(F648)),NOT(ISNUMBER(G648))),"CHECK DATES / FRACTION",IF(OR(E648&lt;MAX('Settings'!$B$2,VLOOKUP(B648,'Employees'!$A$2:$H$101,3,FALSE)),F648&gt;'Settings'!$B$5,F648&lt;E648,NOT(OR(G648=1,AND(G648=0.5,E648=F648))),NOT(OR(J648="Pending",J648="Approved",J648="Denied",J648="Canceled"))),"CHECK DATES / FRACTION / STATUS",IF(AND(OR(J648="Approved",J648="Denied"),OR(K648="",NOT(ISNUMBER(L648)))),"ADD DECISION RECORD",IF(AND(OR(J648="Approved",J648="Pending"),COUNTIFS($B$2:$B$1001,B648,$E$2:$E$1001,"&lt;="&amp;F648,$F$2:$F$1001,"&gt;="&amp;E648,$J$2:$J$1001,"&lt;&gt;Denied",$J$2:$J$1001,"&lt;&gt;Canceled")&gt;1),"OVERLAPPING ACTIVE REQUESTS",IF(NETWORKDAYS(E648,F648,'Holidays'!$A$2:$A$51)=0,"NO WORKDAYS","OK"))))))))</f>
        <v/>
      </c>
    </row>
    <row r="649">
      <c r="A649" s="11" t="n"/>
      <c r="B649" s="11" t="n"/>
      <c r="C649" s="8">
        <f>IF($P649="","",IF($P649&lt;&gt;"OK",NA(),VLOOKUP(B649,'Employees'!$A$2:$I$101,2,FALSE)))</f>
        <v/>
      </c>
      <c r="D649" s="2" t="n"/>
      <c r="E649" s="4" t="n"/>
      <c r="F649" s="4" t="n"/>
      <c r="G649" s="12" t="n"/>
      <c r="H649" s="13">
        <f>IF($P649="","",IF($P649&lt;&gt;"OK",NA(),NETWORKDAYS(E649,F649,'Holidays'!$A$2:$A$51)*G649))</f>
        <v/>
      </c>
      <c r="I649" s="13">
        <f>IF($P649="","",IF($P649&lt;&gt;"OK",NA(),H649*'Settings'!$B$4*VLOOKUP(B649,'Employees'!$A$2:$I$101,5,FALSE)))</f>
        <v/>
      </c>
      <c r="J649" s="2" t="n"/>
      <c r="K649" s="2" t="n"/>
      <c r="L649" s="4" t="n"/>
      <c r="M649" s="2" t="n"/>
      <c r="N649" s="13">
        <f>IF($P649="","",IF($P649&lt;&gt;"OK",NA(),IF(J649="Approved",IF(E649&gt;'Settings'!$B$3,0,NETWORKDAYS(E649,MIN(F649,'Settings'!$B$3),'Holidays'!$A$2:$A$51)*G649*'Settings'!$B$4*VLOOKUP(B649,'Employees'!$A$2:$I$101,5,FALSE)),0)))</f>
        <v/>
      </c>
      <c r="O649" s="13">
        <f>IF($P649="","",IF($P649&lt;&gt;"OK",NA(),IF(J649="Approved",I649-N649,0)))</f>
        <v/>
      </c>
      <c r="P649" s="8">
        <f>IF(COUNTA(A649:B649,D649:G649,J649:M649)=0,"",IF('Settings'!$B$7&lt;&gt;"OK","CHECK SETTINGS",IF(OR(A649="",COUNTIFS($A$2:$A$1001,A649)&lt;&gt;1,COUNTIFS('Employees'!$A$2:$A$101,B649,'Employees'!$I$2:$I$101,"OK")&lt;&gt;1,COUNTIFS('Settings'!$H$11:$H$13,D649)&lt;&gt;1),"CHECK ID / TYPE",IF(OR(NOT(ISNUMBER(E649)),NOT(ISNUMBER(F649)),NOT(ISNUMBER(G649))),"CHECK DATES / FRACTION",IF(OR(E649&lt;MAX('Settings'!$B$2,VLOOKUP(B649,'Employees'!$A$2:$H$101,3,FALSE)),F649&gt;'Settings'!$B$5,F649&lt;E649,NOT(OR(G649=1,AND(G649=0.5,E649=F649))),NOT(OR(J649="Pending",J649="Approved",J649="Denied",J649="Canceled"))),"CHECK DATES / FRACTION / STATUS",IF(AND(OR(J649="Approved",J649="Denied"),OR(K649="",NOT(ISNUMBER(L649)))),"ADD DECISION RECORD",IF(AND(OR(J649="Approved",J649="Pending"),COUNTIFS($B$2:$B$1001,B649,$E$2:$E$1001,"&lt;="&amp;F649,$F$2:$F$1001,"&gt;="&amp;E649,$J$2:$J$1001,"&lt;&gt;Denied",$J$2:$J$1001,"&lt;&gt;Canceled")&gt;1),"OVERLAPPING ACTIVE REQUESTS",IF(NETWORKDAYS(E649,F649,'Holidays'!$A$2:$A$51)=0,"NO WORKDAYS","OK"))))))))</f>
        <v/>
      </c>
    </row>
    <row r="650">
      <c r="A650" s="11" t="n"/>
      <c r="B650" s="11" t="n"/>
      <c r="C650" s="8">
        <f>IF($P650="","",IF($P650&lt;&gt;"OK",NA(),VLOOKUP(B650,'Employees'!$A$2:$I$101,2,FALSE)))</f>
        <v/>
      </c>
      <c r="D650" s="2" t="n"/>
      <c r="E650" s="4" t="n"/>
      <c r="F650" s="4" t="n"/>
      <c r="G650" s="12" t="n"/>
      <c r="H650" s="13">
        <f>IF($P650="","",IF($P650&lt;&gt;"OK",NA(),NETWORKDAYS(E650,F650,'Holidays'!$A$2:$A$51)*G650))</f>
        <v/>
      </c>
      <c r="I650" s="13">
        <f>IF($P650="","",IF($P650&lt;&gt;"OK",NA(),H650*'Settings'!$B$4*VLOOKUP(B650,'Employees'!$A$2:$I$101,5,FALSE)))</f>
        <v/>
      </c>
      <c r="J650" s="2" t="n"/>
      <c r="K650" s="2" t="n"/>
      <c r="L650" s="4" t="n"/>
      <c r="M650" s="2" t="n"/>
      <c r="N650" s="13">
        <f>IF($P650="","",IF($P650&lt;&gt;"OK",NA(),IF(J650="Approved",IF(E650&gt;'Settings'!$B$3,0,NETWORKDAYS(E650,MIN(F650,'Settings'!$B$3),'Holidays'!$A$2:$A$51)*G650*'Settings'!$B$4*VLOOKUP(B650,'Employees'!$A$2:$I$101,5,FALSE)),0)))</f>
        <v/>
      </c>
      <c r="O650" s="13">
        <f>IF($P650="","",IF($P650&lt;&gt;"OK",NA(),IF(J650="Approved",I650-N650,0)))</f>
        <v/>
      </c>
      <c r="P650" s="8">
        <f>IF(COUNTA(A650:B650,D650:G650,J650:M650)=0,"",IF('Settings'!$B$7&lt;&gt;"OK","CHECK SETTINGS",IF(OR(A650="",COUNTIFS($A$2:$A$1001,A650)&lt;&gt;1,COUNTIFS('Employees'!$A$2:$A$101,B650,'Employees'!$I$2:$I$101,"OK")&lt;&gt;1,COUNTIFS('Settings'!$H$11:$H$13,D650)&lt;&gt;1),"CHECK ID / TYPE",IF(OR(NOT(ISNUMBER(E650)),NOT(ISNUMBER(F650)),NOT(ISNUMBER(G650))),"CHECK DATES / FRACTION",IF(OR(E650&lt;MAX('Settings'!$B$2,VLOOKUP(B650,'Employees'!$A$2:$H$101,3,FALSE)),F650&gt;'Settings'!$B$5,F650&lt;E650,NOT(OR(G650=1,AND(G650=0.5,E650=F650))),NOT(OR(J650="Pending",J650="Approved",J650="Denied",J650="Canceled"))),"CHECK DATES / FRACTION / STATUS",IF(AND(OR(J650="Approved",J650="Denied"),OR(K650="",NOT(ISNUMBER(L650)))),"ADD DECISION RECORD",IF(AND(OR(J650="Approved",J650="Pending"),COUNTIFS($B$2:$B$1001,B650,$E$2:$E$1001,"&lt;="&amp;F650,$F$2:$F$1001,"&gt;="&amp;E650,$J$2:$J$1001,"&lt;&gt;Denied",$J$2:$J$1001,"&lt;&gt;Canceled")&gt;1),"OVERLAPPING ACTIVE REQUESTS",IF(NETWORKDAYS(E650,F650,'Holidays'!$A$2:$A$51)=0,"NO WORKDAYS","OK"))))))))</f>
        <v/>
      </c>
    </row>
    <row r="651">
      <c r="A651" s="11" t="n"/>
      <c r="B651" s="11" t="n"/>
      <c r="C651" s="8">
        <f>IF($P651="","",IF($P651&lt;&gt;"OK",NA(),VLOOKUP(B651,'Employees'!$A$2:$I$101,2,FALSE)))</f>
        <v/>
      </c>
      <c r="D651" s="2" t="n"/>
      <c r="E651" s="4" t="n"/>
      <c r="F651" s="4" t="n"/>
      <c r="G651" s="12" t="n"/>
      <c r="H651" s="13">
        <f>IF($P651="","",IF($P651&lt;&gt;"OK",NA(),NETWORKDAYS(E651,F651,'Holidays'!$A$2:$A$51)*G651))</f>
        <v/>
      </c>
      <c r="I651" s="13">
        <f>IF($P651="","",IF($P651&lt;&gt;"OK",NA(),H651*'Settings'!$B$4*VLOOKUP(B651,'Employees'!$A$2:$I$101,5,FALSE)))</f>
        <v/>
      </c>
      <c r="J651" s="2" t="n"/>
      <c r="K651" s="2" t="n"/>
      <c r="L651" s="4" t="n"/>
      <c r="M651" s="2" t="n"/>
      <c r="N651" s="13">
        <f>IF($P651="","",IF($P651&lt;&gt;"OK",NA(),IF(J651="Approved",IF(E651&gt;'Settings'!$B$3,0,NETWORKDAYS(E651,MIN(F651,'Settings'!$B$3),'Holidays'!$A$2:$A$51)*G651*'Settings'!$B$4*VLOOKUP(B651,'Employees'!$A$2:$I$101,5,FALSE)),0)))</f>
        <v/>
      </c>
      <c r="O651" s="13">
        <f>IF($P651="","",IF($P651&lt;&gt;"OK",NA(),IF(J651="Approved",I651-N651,0)))</f>
        <v/>
      </c>
      <c r="P651" s="8">
        <f>IF(COUNTA(A651:B651,D651:G651,J651:M651)=0,"",IF('Settings'!$B$7&lt;&gt;"OK","CHECK SETTINGS",IF(OR(A651="",COUNTIFS($A$2:$A$1001,A651)&lt;&gt;1,COUNTIFS('Employees'!$A$2:$A$101,B651,'Employees'!$I$2:$I$101,"OK")&lt;&gt;1,COUNTIFS('Settings'!$H$11:$H$13,D651)&lt;&gt;1),"CHECK ID / TYPE",IF(OR(NOT(ISNUMBER(E651)),NOT(ISNUMBER(F651)),NOT(ISNUMBER(G651))),"CHECK DATES / FRACTION",IF(OR(E651&lt;MAX('Settings'!$B$2,VLOOKUP(B651,'Employees'!$A$2:$H$101,3,FALSE)),F651&gt;'Settings'!$B$5,F651&lt;E651,NOT(OR(G651=1,AND(G651=0.5,E651=F651))),NOT(OR(J651="Pending",J651="Approved",J651="Denied",J651="Canceled"))),"CHECK DATES / FRACTION / STATUS",IF(AND(OR(J651="Approved",J651="Denied"),OR(K651="",NOT(ISNUMBER(L651)))),"ADD DECISION RECORD",IF(AND(OR(J651="Approved",J651="Pending"),COUNTIFS($B$2:$B$1001,B651,$E$2:$E$1001,"&lt;="&amp;F651,$F$2:$F$1001,"&gt;="&amp;E651,$J$2:$J$1001,"&lt;&gt;Denied",$J$2:$J$1001,"&lt;&gt;Canceled")&gt;1),"OVERLAPPING ACTIVE REQUESTS",IF(NETWORKDAYS(E651,F651,'Holidays'!$A$2:$A$51)=0,"NO WORKDAYS","OK"))))))))</f>
        <v/>
      </c>
    </row>
    <row r="652">
      <c r="A652" s="11" t="n"/>
      <c r="B652" s="11" t="n"/>
      <c r="C652" s="8">
        <f>IF($P652="","",IF($P652&lt;&gt;"OK",NA(),VLOOKUP(B652,'Employees'!$A$2:$I$101,2,FALSE)))</f>
        <v/>
      </c>
      <c r="D652" s="2" t="n"/>
      <c r="E652" s="4" t="n"/>
      <c r="F652" s="4" t="n"/>
      <c r="G652" s="12" t="n"/>
      <c r="H652" s="13">
        <f>IF($P652="","",IF($P652&lt;&gt;"OK",NA(),NETWORKDAYS(E652,F652,'Holidays'!$A$2:$A$51)*G652))</f>
        <v/>
      </c>
      <c r="I652" s="13">
        <f>IF($P652="","",IF($P652&lt;&gt;"OK",NA(),H652*'Settings'!$B$4*VLOOKUP(B652,'Employees'!$A$2:$I$101,5,FALSE)))</f>
        <v/>
      </c>
      <c r="J652" s="2" t="n"/>
      <c r="K652" s="2" t="n"/>
      <c r="L652" s="4" t="n"/>
      <c r="M652" s="2" t="n"/>
      <c r="N652" s="13">
        <f>IF($P652="","",IF($P652&lt;&gt;"OK",NA(),IF(J652="Approved",IF(E652&gt;'Settings'!$B$3,0,NETWORKDAYS(E652,MIN(F652,'Settings'!$B$3),'Holidays'!$A$2:$A$51)*G652*'Settings'!$B$4*VLOOKUP(B652,'Employees'!$A$2:$I$101,5,FALSE)),0)))</f>
        <v/>
      </c>
      <c r="O652" s="13">
        <f>IF($P652="","",IF($P652&lt;&gt;"OK",NA(),IF(J652="Approved",I652-N652,0)))</f>
        <v/>
      </c>
      <c r="P652" s="8">
        <f>IF(COUNTA(A652:B652,D652:G652,J652:M652)=0,"",IF('Settings'!$B$7&lt;&gt;"OK","CHECK SETTINGS",IF(OR(A652="",COUNTIFS($A$2:$A$1001,A652)&lt;&gt;1,COUNTIFS('Employees'!$A$2:$A$101,B652,'Employees'!$I$2:$I$101,"OK")&lt;&gt;1,COUNTIFS('Settings'!$H$11:$H$13,D652)&lt;&gt;1),"CHECK ID / TYPE",IF(OR(NOT(ISNUMBER(E652)),NOT(ISNUMBER(F652)),NOT(ISNUMBER(G652))),"CHECK DATES / FRACTION",IF(OR(E652&lt;MAX('Settings'!$B$2,VLOOKUP(B652,'Employees'!$A$2:$H$101,3,FALSE)),F652&gt;'Settings'!$B$5,F652&lt;E652,NOT(OR(G652=1,AND(G652=0.5,E652=F652))),NOT(OR(J652="Pending",J652="Approved",J652="Denied",J652="Canceled"))),"CHECK DATES / FRACTION / STATUS",IF(AND(OR(J652="Approved",J652="Denied"),OR(K652="",NOT(ISNUMBER(L652)))),"ADD DECISION RECORD",IF(AND(OR(J652="Approved",J652="Pending"),COUNTIFS($B$2:$B$1001,B652,$E$2:$E$1001,"&lt;="&amp;F652,$F$2:$F$1001,"&gt;="&amp;E652,$J$2:$J$1001,"&lt;&gt;Denied",$J$2:$J$1001,"&lt;&gt;Canceled")&gt;1),"OVERLAPPING ACTIVE REQUESTS",IF(NETWORKDAYS(E652,F652,'Holidays'!$A$2:$A$51)=0,"NO WORKDAYS","OK"))))))))</f>
        <v/>
      </c>
    </row>
    <row r="653">
      <c r="A653" s="11" t="n"/>
      <c r="B653" s="11" t="n"/>
      <c r="C653" s="8">
        <f>IF($P653="","",IF($P653&lt;&gt;"OK",NA(),VLOOKUP(B653,'Employees'!$A$2:$I$101,2,FALSE)))</f>
        <v/>
      </c>
      <c r="D653" s="2" t="n"/>
      <c r="E653" s="4" t="n"/>
      <c r="F653" s="4" t="n"/>
      <c r="G653" s="12" t="n"/>
      <c r="H653" s="13">
        <f>IF($P653="","",IF($P653&lt;&gt;"OK",NA(),NETWORKDAYS(E653,F653,'Holidays'!$A$2:$A$51)*G653))</f>
        <v/>
      </c>
      <c r="I653" s="13">
        <f>IF($P653="","",IF($P653&lt;&gt;"OK",NA(),H653*'Settings'!$B$4*VLOOKUP(B653,'Employees'!$A$2:$I$101,5,FALSE)))</f>
        <v/>
      </c>
      <c r="J653" s="2" t="n"/>
      <c r="K653" s="2" t="n"/>
      <c r="L653" s="4" t="n"/>
      <c r="M653" s="2" t="n"/>
      <c r="N653" s="13">
        <f>IF($P653="","",IF($P653&lt;&gt;"OK",NA(),IF(J653="Approved",IF(E653&gt;'Settings'!$B$3,0,NETWORKDAYS(E653,MIN(F653,'Settings'!$B$3),'Holidays'!$A$2:$A$51)*G653*'Settings'!$B$4*VLOOKUP(B653,'Employees'!$A$2:$I$101,5,FALSE)),0)))</f>
        <v/>
      </c>
      <c r="O653" s="13">
        <f>IF($P653="","",IF($P653&lt;&gt;"OK",NA(),IF(J653="Approved",I653-N653,0)))</f>
        <v/>
      </c>
      <c r="P653" s="8">
        <f>IF(COUNTA(A653:B653,D653:G653,J653:M653)=0,"",IF('Settings'!$B$7&lt;&gt;"OK","CHECK SETTINGS",IF(OR(A653="",COUNTIFS($A$2:$A$1001,A653)&lt;&gt;1,COUNTIFS('Employees'!$A$2:$A$101,B653,'Employees'!$I$2:$I$101,"OK")&lt;&gt;1,COUNTIFS('Settings'!$H$11:$H$13,D653)&lt;&gt;1),"CHECK ID / TYPE",IF(OR(NOT(ISNUMBER(E653)),NOT(ISNUMBER(F653)),NOT(ISNUMBER(G653))),"CHECK DATES / FRACTION",IF(OR(E653&lt;MAX('Settings'!$B$2,VLOOKUP(B653,'Employees'!$A$2:$H$101,3,FALSE)),F653&gt;'Settings'!$B$5,F653&lt;E653,NOT(OR(G653=1,AND(G653=0.5,E653=F653))),NOT(OR(J653="Pending",J653="Approved",J653="Denied",J653="Canceled"))),"CHECK DATES / FRACTION / STATUS",IF(AND(OR(J653="Approved",J653="Denied"),OR(K653="",NOT(ISNUMBER(L653)))),"ADD DECISION RECORD",IF(AND(OR(J653="Approved",J653="Pending"),COUNTIFS($B$2:$B$1001,B653,$E$2:$E$1001,"&lt;="&amp;F653,$F$2:$F$1001,"&gt;="&amp;E653,$J$2:$J$1001,"&lt;&gt;Denied",$J$2:$J$1001,"&lt;&gt;Canceled")&gt;1),"OVERLAPPING ACTIVE REQUESTS",IF(NETWORKDAYS(E653,F653,'Holidays'!$A$2:$A$51)=0,"NO WORKDAYS","OK"))))))))</f>
        <v/>
      </c>
    </row>
    <row r="654">
      <c r="A654" s="11" t="n"/>
      <c r="B654" s="11" t="n"/>
      <c r="C654" s="8">
        <f>IF($P654="","",IF($P654&lt;&gt;"OK",NA(),VLOOKUP(B654,'Employees'!$A$2:$I$101,2,FALSE)))</f>
        <v/>
      </c>
      <c r="D654" s="2" t="n"/>
      <c r="E654" s="4" t="n"/>
      <c r="F654" s="4" t="n"/>
      <c r="G654" s="12" t="n"/>
      <c r="H654" s="13">
        <f>IF($P654="","",IF($P654&lt;&gt;"OK",NA(),NETWORKDAYS(E654,F654,'Holidays'!$A$2:$A$51)*G654))</f>
        <v/>
      </c>
      <c r="I654" s="13">
        <f>IF($P654="","",IF($P654&lt;&gt;"OK",NA(),H654*'Settings'!$B$4*VLOOKUP(B654,'Employees'!$A$2:$I$101,5,FALSE)))</f>
        <v/>
      </c>
      <c r="J654" s="2" t="n"/>
      <c r="K654" s="2" t="n"/>
      <c r="L654" s="4" t="n"/>
      <c r="M654" s="2" t="n"/>
      <c r="N654" s="13">
        <f>IF($P654="","",IF($P654&lt;&gt;"OK",NA(),IF(J654="Approved",IF(E654&gt;'Settings'!$B$3,0,NETWORKDAYS(E654,MIN(F654,'Settings'!$B$3),'Holidays'!$A$2:$A$51)*G654*'Settings'!$B$4*VLOOKUP(B654,'Employees'!$A$2:$I$101,5,FALSE)),0)))</f>
        <v/>
      </c>
      <c r="O654" s="13">
        <f>IF($P654="","",IF($P654&lt;&gt;"OK",NA(),IF(J654="Approved",I654-N654,0)))</f>
        <v/>
      </c>
      <c r="P654" s="8">
        <f>IF(COUNTA(A654:B654,D654:G654,J654:M654)=0,"",IF('Settings'!$B$7&lt;&gt;"OK","CHECK SETTINGS",IF(OR(A654="",COUNTIFS($A$2:$A$1001,A654)&lt;&gt;1,COUNTIFS('Employees'!$A$2:$A$101,B654,'Employees'!$I$2:$I$101,"OK")&lt;&gt;1,COUNTIFS('Settings'!$H$11:$H$13,D654)&lt;&gt;1),"CHECK ID / TYPE",IF(OR(NOT(ISNUMBER(E654)),NOT(ISNUMBER(F654)),NOT(ISNUMBER(G654))),"CHECK DATES / FRACTION",IF(OR(E654&lt;MAX('Settings'!$B$2,VLOOKUP(B654,'Employees'!$A$2:$H$101,3,FALSE)),F654&gt;'Settings'!$B$5,F654&lt;E654,NOT(OR(G654=1,AND(G654=0.5,E654=F654))),NOT(OR(J654="Pending",J654="Approved",J654="Denied",J654="Canceled"))),"CHECK DATES / FRACTION / STATUS",IF(AND(OR(J654="Approved",J654="Denied"),OR(K654="",NOT(ISNUMBER(L654)))),"ADD DECISION RECORD",IF(AND(OR(J654="Approved",J654="Pending"),COUNTIFS($B$2:$B$1001,B654,$E$2:$E$1001,"&lt;="&amp;F654,$F$2:$F$1001,"&gt;="&amp;E654,$J$2:$J$1001,"&lt;&gt;Denied",$J$2:$J$1001,"&lt;&gt;Canceled")&gt;1),"OVERLAPPING ACTIVE REQUESTS",IF(NETWORKDAYS(E654,F654,'Holidays'!$A$2:$A$51)=0,"NO WORKDAYS","OK"))))))))</f>
        <v/>
      </c>
    </row>
    <row r="655">
      <c r="A655" s="11" t="n"/>
      <c r="B655" s="11" t="n"/>
      <c r="C655" s="8">
        <f>IF($P655="","",IF($P655&lt;&gt;"OK",NA(),VLOOKUP(B655,'Employees'!$A$2:$I$101,2,FALSE)))</f>
        <v/>
      </c>
      <c r="D655" s="2" t="n"/>
      <c r="E655" s="4" t="n"/>
      <c r="F655" s="4" t="n"/>
      <c r="G655" s="12" t="n"/>
      <c r="H655" s="13">
        <f>IF($P655="","",IF($P655&lt;&gt;"OK",NA(),NETWORKDAYS(E655,F655,'Holidays'!$A$2:$A$51)*G655))</f>
        <v/>
      </c>
      <c r="I655" s="13">
        <f>IF($P655="","",IF($P655&lt;&gt;"OK",NA(),H655*'Settings'!$B$4*VLOOKUP(B655,'Employees'!$A$2:$I$101,5,FALSE)))</f>
        <v/>
      </c>
      <c r="J655" s="2" t="n"/>
      <c r="K655" s="2" t="n"/>
      <c r="L655" s="4" t="n"/>
      <c r="M655" s="2" t="n"/>
      <c r="N655" s="13">
        <f>IF($P655="","",IF($P655&lt;&gt;"OK",NA(),IF(J655="Approved",IF(E655&gt;'Settings'!$B$3,0,NETWORKDAYS(E655,MIN(F655,'Settings'!$B$3),'Holidays'!$A$2:$A$51)*G655*'Settings'!$B$4*VLOOKUP(B655,'Employees'!$A$2:$I$101,5,FALSE)),0)))</f>
        <v/>
      </c>
      <c r="O655" s="13">
        <f>IF($P655="","",IF($P655&lt;&gt;"OK",NA(),IF(J655="Approved",I655-N655,0)))</f>
        <v/>
      </c>
      <c r="P655" s="8">
        <f>IF(COUNTA(A655:B655,D655:G655,J655:M655)=0,"",IF('Settings'!$B$7&lt;&gt;"OK","CHECK SETTINGS",IF(OR(A655="",COUNTIFS($A$2:$A$1001,A655)&lt;&gt;1,COUNTIFS('Employees'!$A$2:$A$101,B655,'Employees'!$I$2:$I$101,"OK")&lt;&gt;1,COUNTIFS('Settings'!$H$11:$H$13,D655)&lt;&gt;1),"CHECK ID / TYPE",IF(OR(NOT(ISNUMBER(E655)),NOT(ISNUMBER(F655)),NOT(ISNUMBER(G655))),"CHECK DATES / FRACTION",IF(OR(E655&lt;MAX('Settings'!$B$2,VLOOKUP(B655,'Employees'!$A$2:$H$101,3,FALSE)),F655&gt;'Settings'!$B$5,F655&lt;E655,NOT(OR(G655=1,AND(G655=0.5,E655=F655))),NOT(OR(J655="Pending",J655="Approved",J655="Denied",J655="Canceled"))),"CHECK DATES / FRACTION / STATUS",IF(AND(OR(J655="Approved",J655="Denied"),OR(K655="",NOT(ISNUMBER(L655)))),"ADD DECISION RECORD",IF(AND(OR(J655="Approved",J655="Pending"),COUNTIFS($B$2:$B$1001,B655,$E$2:$E$1001,"&lt;="&amp;F655,$F$2:$F$1001,"&gt;="&amp;E655,$J$2:$J$1001,"&lt;&gt;Denied",$J$2:$J$1001,"&lt;&gt;Canceled")&gt;1),"OVERLAPPING ACTIVE REQUESTS",IF(NETWORKDAYS(E655,F655,'Holidays'!$A$2:$A$51)=0,"NO WORKDAYS","OK"))))))))</f>
        <v/>
      </c>
    </row>
    <row r="656">
      <c r="A656" s="11" t="n"/>
      <c r="B656" s="11" t="n"/>
      <c r="C656" s="8">
        <f>IF($P656="","",IF($P656&lt;&gt;"OK",NA(),VLOOKUP(B656,'Employees'!$A$2:$I$101,2,FALSE)))</f>
        <v/>
      </c>
      <c r="D656" s="2" t="n"/>
      <c r="E656" s="4" t="n"/>
      <c r="F656" s="4" t="n"/>
      <c r="G656" s="12" t="n"/>
      <c r="H656" s="13">
        <f>IF($P656="","",IF($P656&lt;&gt;"OK",NA(),NETWORKDAYS(E656,F656,'Holidays'!$A$2:$A$51)*G656))</f>
        <v/>
      </c>
      <c r="I656" s="13">
        <f>IF($P656="","",IF($P656&lt;&gt;"OK",NA(),H656*'Settings'!$B$4*VLOOKUP(B656,'Employees'!$A$2:$I$101,5,FALSE)))</f>
        <v/>
      </c>
      <c r="J656" s="2" t="n"/>
      <c r="K656" s="2" t="n"/>
      <c r="L656" s="4" t="n"/>
      <c r="M656" s="2" t="n"/>
      <c r="N656" s="13">
        <f>IF($P656="","",IF($P656&lt;&gt;"OK",NA(),IF(J656="Approved",IF(E656&gt;'Settings'!$B$3,0,NETWORKDAYS(E656,MIN(F656,'Settings'!$B$3),'Holidays'!$A$2:$A$51)*G656*'Settings'!$B$4*VLOOKUP(B656,'Employees'!$A$2:$I$101,5,FALSE)),0)))</f>
        <v/>
      </c>
      <c r="O656" s="13">
        <f>IF($P656="","",IF($P656&lt;&gt;"OK",NA(),IF(J656="Approved",I656-N656,0)))</f>
        <v/>
      </c>
      <c r="P656" s="8">
        <f>IF(COUNTA(A656:B656,D656:G656,J656:M656)=0,"",IF('Settings'!$B$7&lt;&gt;"OK","CHECK SETTINGS",IF(OR(A656="",COUNTIFS($A$2:$A$1001,A656)&lt;&gt;1,COUNTIFS('Employees'!$A$2:$A$101,B656,'Employees'!$I$2:$I$101,"OK")&lt;&gt;1,COUNTIFS('Settings'!$H$11:$H$13,D656)&lt;&gt;1),"CHECK ID / TYPE",IF(OR(NOT(ISNUMBER(E656)),NOT(ISNUMBER(F656)),NOT(ISNUMBER(G656))),"CHECK DATES / FRACTION",IF(OR(E656&lt;MAX('Settings'!$B$2,VLOOKUP(B656,'Employees'!$A$2:$H$101,3,FALSE)),F656&gt;'Settings'!$B$5,F656&lt;E656,NOT(OR(G656=1,AND(G656=0.5,E656=F656))),NOT(OR(J656="Pending",J656="Approved",J656="Denied",J656="Canceled"))),"CHECK DATES / FRACTION / STATUS",IF(AND(OR(J656="Approved",J656="Denied"),OR(K656="",NOT(ISNUMBER(L656)))),"ADD DECISION RECORD",IF(AND(OR(J656="Approved",J656="Pending"),COUNTIFS($B$2:$B$1001,B656,$E$2:$E$1001,"&lt;="&amp;F656,$F$2:$F$1001,"&gt;="&amp;E656,$J$2:$J$1001,"&lt;&gt;Denied",$J$2:$J$1001,"&lt;&gt;Canceled")&gt;1),"OVERLAPPING ACTIVE REQUESTS",IF(NETWORKDAYS(E656,F656,'Holidays'!$A$2:$A$51)=0,"NO WORKDAYS","OK"))))))))</f>
        <v/>
      </c>
    </row>
    <row r="657">
      <c r="A657" s="11" t="n"/>
      <c r="B657" s="11" t="n"/>
      <c r="C657" s="8">
        <f>IF($P657="","",IF($P657&lt;&gt;"OK",NA(),VLOOKUP(B657,'Employees'!$A$2:$I$101,2,FALSE)))</f>
        <v/>
      </c>
      <c r="D657" s="2" t="n"/>
      <c r="E657" s="4" t="n"/>
      <c r="F657" s="4" t="n"/>
      <c r="G657" s="12" t="n"/>
      <c r="H657" s="13">
        <f>IF($P657="","",IF($P657&lt;&gt;"OK",NA(),NETWORKDAYS(E657,F657,'Holidays'!$A$2:$A$51)*G657))</f>
        <v/>
      </c>
      <c r="I657" s="13">
        <f>IF($P657="","",IF($P657&lt;&gt;"OK",NA(),H657*'Settings'!$B$4*VLOOKUP(B657,'Employees'!$A$2:$I$101,5,FALSE)))</f>
        <v/>
      </c>
      <c r="J657" s="2" t="n"/>
      <c r="K657" s="2" t="n"/>
      <c r="L657" s="4" t="n"/>
      <c r="M657" s="2" t="n"/>
      <c r="N657" s="13">
        <f>IF($P657="","",IF($P657&lt;&gt;"OK",NA(),IF(J657="Approved",IF(E657&gt;'Settings'!$B$3,0,NETWORKDAYS(E657,MIN(F657,'Settings'!$B$3),'Holidays'!$A$2:$A$51)*G657*'Settings'!$B$4*VLOOKUP(B657,'Employees'!$A$2:$I$101,5,FALSE)),0)))</f>
        <v/>
      </c>
      <c r="O657" s="13">
        <f>IF($P657="","",IF($P657&lt;&gt;"OK",NA(),IF(J657="Approved",I657-N657,0)))</f>
        <v/>
      </c>
      <c r="P657" s="8">
        <f>IF(COUNTA(A657:B657,D657:G657,J657:M657)=0,"",IF('Settings'!$B$7&lt;&gt;"OK","CHECK SETTINGS",IF(OR(A657="",COUNTIFS($A$2:$A$1001,A657)&lt;&gt;1,COUNTIFS('Employees'!$A$2:$A$101,B657,'Employees'!$I$2:$I$101,"OK")&lt;&gt;1,COUNTIFS('Settings'!$H$11:$H$13,D657)&lt;&gt;1),"CHECK ID / TYPE",IF(OR(NOT(ISNUMBER(E657)),NOT(ISNUMBER(F657)),NOT(ISNUMBER(G657))),"CHECK DATES / FRACTION",IF(OR(E657&lt;MAX('Settings'!$B$2,VLOOKUP(B657,'Employees'!$A$2:$H$101,3,FALSE)),F657&gt;'Settings'!$B$5,F657&lt;E657,NOT(OR(G657=1,AND(G657=0.5,E657=F657))),NOT(OR(J657="Pending",J657="Approved",J657="Denied",J657="Canceled"))),"CHECK DATES / FRACTION / STATUS",IF(AND(OR(J657="Approved",J657="Denied"),OR(K657="",NOT(ISNUMBER(L657)))),"ADD DECISION RECORD",IF(AND(OR(J657="Approved",J657="Pending"),COUNTIFS($B$2:$B$1001,B657,$E$2:$E$1001,"&lt;="&amp;F657,$F$2:$F$1001,"&gt;="&amp;E657,$J$2:$J$1001,"&lt;&gt;Denied",$J$2:$J$1001,"&lt;&gt;Canceled")&gt;1),"OVERLAPPING ACTIVE REQUESTS",IF(NETWORKDAYS(E657,F657,'Holidays'!$A$2:$A$51)=0,"NO WORKDAYS","OK"))))))))</f>
        <v/>
      </c>
    </row>
    <row r="658">
      <c r="A658" s="11" t="n"/>
      <c r="B658" s="11" t="n"/>
      <c r="C658" s="8">
        <f>IF($P658="","",IF($P658&lt;&gt;"OK",NA(),VLOOKUP(B658,'Employees'!$A$2:$I$101,2,FALSE)))</f>
        <v/>
      </c>
      <c r="D658" s="2" t="n"/>
      <c r="E658" s="4" t="n"/>
      <c r="F658" s="4" t="n"/>
      <c r="G658" s="12" t="n"/>
      <c r="H658" s="13">
        <f>IF($P658="","",IF($P658&lt;&gt;"OK",NA(),NETWORKDAYS(E658,F658,'Holidays'!$A$2:$A$51)*G658))</f>
        <v/>
      </c>
      <c r="I658" s="13">
        <f>IF($P658="","",IF($P658&lt;&gt;"OK",NA(),H658*'Settings'!$B$4*VLOOKUP(B658,'Employees'!$A$2:$I$101,5,FALSE)))</f>
        <v/>
      </c>
      <c r="J658" s="2" t="n"/>
      <c r="K658" s="2" t="n"/>
      <c r="L658" s="4" t="n"/>
      <c r="M658" s="2" t="n"/>
      <c r="N658" s="13">
        <f>IF($P658="","",IF($P658&lt;&gt;"OK",NA(),IF(J658="Approved",IF(E658&gt;'Settings'!$B$3,0,NETWORKDAYS(E658,MIN(F658,'Settings'!$B$3),'Holidays'!$A$2:$A$51)*G658*'Settings'!$B$4*VLOOKUP(B658,'Employees'!$A$2:$I$101,5,FALSE)),0)))</f>
        <v/>
      </c>
      <c r="O658" s="13">
        <f>IF($P658="","",IF($P658&lt;&gt;"OK",NA(),IF(J658="Approved",I658-N658,0)))</f>
        <v/>
      </c>
      <c r="P658" s="8">
        <f>IF(COUNTA(A658:B658,D658:G658,J658:M658)=0,"",IF('Settings'!$B$7&lt;&gt;"OK","CHECK SETTINGS",IF(OR(A658="",COUNTIFS($A$2:$A$1001,A658)&lt;&gt;1,COUNTIFS('Employees'!$A$2:$A$101,B658,'Employees'!$I$2:$I$101,"OK")&lt;&gt;1,COUNTIFS('Settings'!$H$11:$H$13,D658)&lt;&gt;1),"CHECK ID / TYPE",IF(OR(NOT(ISNUMBER(E658)),NOT(ISNUMBER(F658)),NOT(ISNUMBER(G658))),"CHECK DATES / FRACTION",IF(OR(E658&lt;MAX('Settings'!$B$2,VLOOKUP(B658,'Employees'!$A$2:$H$101,3,FALSE)),F658&gt;'Settings'!$B$5,F658&lt;E658,NOT(OR(G658=1,AND(G658=0.5,E658=F658))),NOT(OR(J658="Pending",J658="Approved",J658="Denied",J658="Canceled"))),"CHECK DATES / FRACTION / STATUS",IF(AND(OR(J658="Approved",J658="Denied"),OR(K658="",NOT(ISNUMBER(L658)))),"ADD DECISION RECORD",IF(AND(OR(J658="Approved",J658="Pending"),COUNTIFS($B$2:$B$1001,B658,$E$2:$E$1001,"&lt;="&amp;F658,$F$2:$F$1001,"&gt;="&amp;E658,$J$2:$J$1001,"&lt;&gt;Denied",$J$2:$J$1001,"&lt;&gt;Canceled")&gt;1),"OVERLAPPING ACTIVE REQUESTS",IF(NETWORKDAYS(E658,F658,'Holidays'!$A$2:$A$51)=0,"NO WORKDAYS","OK"))))))))</f>
        <v/>
      </c>
    </row>
    <row r="659">
      <c r="A659" s="11" t="n"/>
      <c r="B659" s="11" t="n"/>
      <c r="C659" s="8">
        <f>IF($P659="","",IF($P659&lt;&gt;"OK",NA(),VLOOKUP(B659,'Employees'!$A$2:$I$101,2,FALSE)))</f>
        <v/>
      </c>
      <c r="D659" s="2" t="n"/>
      <c r="E659" s="4" t="n"/>
      <c r="F659" s="4" t="n"/>
      <c r="G659" s="12" t="n"/>
      <c r="H659" s="13">
        <f>IF($P659="","",IF($P659&lt;&gt;"OK",NA(),NETWORKDAYS(E659,F659,'Holidays'!$A$2:$A$51)*G659))</f>
        <v/>
      </c>
      <c r="I659" s="13">
        <f>IF($P659="","",IF($P659&lt;&gt;"OK",NA(),H659*'Settings'!$B$4*VLOOKUP(B659,'Employees'!$A$2:$I$101,5,FALSE)))</f>
        <v/>
      </c>
      <c r="J659" s="2" t="n"/>
      <c r="K659" s="2" t="n"/>
      <c r="L659" s="4" t="n"/>
      <c r="M659" s="2" t="n"/>
      <c r="N659" s="13">
        <f>IF($P659="","",IF($P659&lt;&gt;"OK",NA(),IF(J659="Approved",IF(E659&gt;'Settings'!$B$3,0,NETWORKDAYS(E659,MIN(F659,'Settings'!$B$3),'Holidays'!$A$2:$A$51)*G659*'Settings'!$B$4*VLOOKUP(B659,'Employees'!$A$2:$I$101,5,FALSE)),0)))</f>
        <v/>
      </c>
      <c r="O659" s="13">
        <f>IF($P659="","",IF($P659&lt;&gt;"OK",NA(),IF(J659="Approved",I659-N659,0)))</f>
        <v/>
      </c>
      <c r="P659" s="8">
        <f>IF(COUNTA(A659:B659,D659:G659,J659:M659)=0,"",IF('Settings'!$B$7&lt;&gt;"OK","CHECK SETTINGS",IF(OR(A659="",COUNTIFS($A$2:$A$1001,A659)&lt;&gt;1,COUNTIFS('Employees'!$A$2:$A$101,B659,'Employees'!$I$2:$I$101,"OK")&lt;&gt;1,COUNTIFS('Settings'!$H$11:$H$13,D659)&lt;&gt;1),"CHECK ID / TYPE",IF(OR(NOT(ISNUMBER(E659)),NOT(ISNUMBER(F659)),NOT(ISNUMBER(G659))),"CHECK DATES / FRACTION",IF(OR(E659&lt;MAX('Settings'!$B$2,VLOOKUP(B659,'Employees'!$A$2:$H$101,3,FALSE)),F659&gt;'Settings'!$B$5,F659&lt;E659,NOT(OR(G659=1,AND(G659=0.5,E659=F659))),NOT(OR(J659="Pending",J659="Approved",J659="Denied",J659="Canceled"))),"CHECK DATES / FRACTION / STATUS",IF(AND(OR(J659="Approved",J659="Denied"),OR(K659="",NOT(ISNUMBER(L659)))),"ADD DECISION RECORD",IF(AND(OR(J659="Approved",J659="Pending"),COUNTIFS($B$2:$B$1001,B659,$E$2:$E$1001,"&lt;="&amp;F659,$F$2:$F$1001,"&gt;="&amp;E659,$J$2:$J$1001,"&lt;&gt;Denied",$J$2:$J$1001,"&lt;&gt;Canceled")&gt;1),"OVERLAPPING ACTIVE REQUESTS",IF(NETWORKDAYS(E659,F659,'Holidays'!$A$2:$A$51)=0,"NO WORKDAYS","OK"))))))))</f>
        <v/>
      </c>
    </row>
    <row r="660">
      <c r="A660" s="11" t="n"/>
      <c r="B660" s="11" t="n"/>
      <c r="C660" s="8">
        <f>IF($P660="","",IF($P660&lt;&gt;"OK",NA(),VLOOKUP(B660,'Employees'!$A$2:$I$101,2,FALSE)))</f>
        <v/>
      </c>
      <c r="D660" s="2" t="n"/>
      <c r="E660" s="4" t="n"/>
      <c r="F660" s="4" t="n"/>
      <c r="G660" s="12" t="n"/>
      <c r="H660" s="13">
        <f>IF($P660="","",IF($P660&lt;&gt;"OK",NA(),NETWORKDAYS(E660,F660,'Holidays'!$A$2:$A$51)*G660))</f>
        <v/>
      </c>
      <c r="I660" s="13">
        <f>IF($P660="","",IF($P660&lt;&gt;"OK",NA(),H660*'Settings'!$B$4*VLOOKUP(B660,'Employees'!$A$2:$I$101,5,FALSE)))</f>
        <v/>
      </c>
      <c r="J660" s="2" t="n"/>
      <c r="K660" s="2" t="n"/>
      <c r="L660" s="4" t="n"/>
      <c r="M660" s="2" t="n"/>
      <c r="N660" s="13">
        <f>IF($P660="","",IF($P660&lt;&gt;"OK",NA(),IF(J660="Approved",IF(E660&gt;'Settings'!$B$3,0,NETWORKDAYS(E660,MIN(F660,'Settings'!$B$3),'Holidays'!$A$2:$A$51)*G660*'Settings'!$B$4*VLOOKUP(B660,'Employees'!$A$2:$I$101,5,FALSE)),0)))</f>
        <v/>
      </c>
      <c r="O660" s="13">
        <f>IF($P660="","",IF($P660&lt;&gt;"OK",NA(),IF(J660="Approved",I660-N660,0)))</f>
        <v/>
      </c>
      <c r="P660" s="8">
        <f>IF(COUNTA(A660:B660,D660:G660,J660:M660)=0,"",IF('Settings'!$B$7&lt;&gt;"OK","CHECK SETTINGS",IF(OR(A660="",COUNTIFS($A$2:$A$1001,A660)&lt;&gt;1,COUNTIFS('Employees'!$A$2:$A$101,B660,'Employees'!$I$2:$I$101,"OK")&lt;&gt;1,COUNTIFS('Settings'!$H$11:$H$13,D660)&lt;&gt;1),"CHECK ID / TYPE",IF(OR(NOT(ISNUMBER(E660)),NOT(ISNUMBER(F660)),NOT(ISNUMBER(G660))),"CHECK DATES / FRACTION",IF(OR(E660&lt;MAX('Settings'!$B$2,VLOOKUP(B660,'Employees'!$A$2:$H$101,3,FALSE)),F660&gt;'Settings'!$B$5,F660&lt;E660,NOT(OR(G660=1,AND(G660=0.5,E660=F660))),NOT(OR(J660="Pending",J660="Approved",J660="Denied",J660="Canceled"))),"CHECK DATES / FRACTION / STATUS",IF(AND(OR(J660="Approved",J660="Denied"),OR(K660="",NOT(ISNUMBER(L660)))),"ADD DECISION RECORD",IF(AND(OR(J660="Approved",J660="Pending"),COUNTIFS($B$2:$B$1001,B660,$E$2:$E$1001,"&lt;="&amp;F660,$F$2:$F$1001,"&gt;="&amp;E660,$J$2:$J$1001,"&lt;&gt;Denied",$J$2:$J$1001,"&lt;&gt;Canceled")&gt;1),"OVERLAPPING ACTIVE REQUESTS",IF(NETWORKDAYS(E660,F660,'Holidays'!$A$2:$A$51)=0,"NO WORKDAYS","OK"))))))))</f>
        <v/>
      </c>
    </row>
    <row r="661">
      <c r="A661" s="11" t="n"/>
      <c r="B661" s="11" t="n"/>
      <c r="C661" s="8">
        <f>IF($P661="","",IF($P661&lt;&gt;"OK",NA(),VLOOKUP(B661,'Employees'!$A$2:$I$101,2,FALSE)))</f>
        <v/>
      </c>
      <c r="D661" s="2" t="n"/>
      <c r="E661" s="4" t="n"/>
      <c r="F661" s="4" t="n"/>
      <c r="G661" s="12" t="n"/>
      <c r="H661" s="13">
        <f>IF($P661="","",IF($P661&lt;&gt;"OK",NA(),NETWORKDAYS(E661,F661,'Holidays'!$A$2:$A$51)*G661))</f>
        <v/>
      </c>
      <c r="I661" s="13">
        <f>IF($P661="","",IF($P661&lt;&gt;"OK",NA(),H661*'Settings'!$B$4*VLOOKUP(B661,'Employees'!$A$2:$I$101,5,FALSE)))</f>
        <v/>
      </c>
      <c r="J661" s="2" t="n"/>
      <c r="K661" s="2" t="n"/>
      <c r="L661" s="4" t="n"/>
      <c r="M661" s="2" t="n"/>
      <c r="N661" s="13">
        <f>IF($P661="","",IF($P661&lt;&gt;"OK",NA(),IF(J661="Approved",IF(E661&gt;'Settings'!$B$3,0,NETWORKDAYS(E661,MIN(F661,'Settings'!$B$3),'Holidays'!$A$2:$A$51)*G661*'Settings'!$B$4*VLOOKUP(B661,'Employees'!$A$2:$I$101,5,FALSE)),0)))</f>
        <v/>
      </c>
      <c r="O661" s="13">
        <f>IF($P661="","",IF($P661&lt;&gt;"OK",NA(),IF(J661="Approved",I661-N661,0)))</f>
        <v/>
      </c>
      <c r="P661" s="8">
        <f>IF(COUNTA(A661:B661,D661:G661,J661:M661)=0,"",IF('Settings'!$B$7&lt;&gt;"OK","CHECK SETTINGS",IF(OR(A661="",COUNTIFS($A$2:$A$1001,A661)&lt;&gt;1,COUNTIFS('Employees'!$A$2:$A$101,B661,'Employees'!$I$2:$I$101,"OK")&lt;&gt;1,COUNTIFS('Settings'!$H$11:$H$13,D661)&lt;&gt;1),"CHECK ID / TYPE",IF(OR(NOT(ISNUMBER(E661)),NOT(ISNUMBER(F661)),NOT(ISNUMBER(G661))),"CHECK DATES / FRACTION",IF(OR(E661&lt;MAX('Settings'!$B$2,VLOOKUP(B661,'Employees'!$A$2:$H$101,3,FALSE)),F661&gt;'Settings'!$B$5,F661&lt;E661,NOT(OR(G661=1,AND(G661=0.5,E661=F661))),NOT(OR(J661="Pending",J661="Approved",J661="Denied",J661="Canceled"))),"CHECK DATES / FRACTION / STATUS",IF(AND(OR(J661="Approved",J661="Denied"),OR(K661="",NOT(ISNUMBER(L661)))),"ADD DECISION RECORD",IF(AND(OR(J661="Approved",J661="Pending"),COUNTIFS($B$2:$B$1001,B661,$E$2:$E$1001,"&lt;="&amp;F661,$F$2:$F$1001,"&gt;="&amp;E661,$J$2:$J$1001,"&lt;&gt;Denied",$J$2:$J$1001,"&lt;&gt;Canceled")&gt;1),"OVERLAPPING ACTIVE REQUESTS",IF(NETWORKDAYS(E661,F661,'Holidays'!$A$2:$A$51)=0,"NO WORKDAYS","OK"))))))))</f>
        <v/>
      </c>
    </row>
    <row r="662">
      <c r="A662" s="11" t="n"/>
      <c r="B662" s="11" t="n"/>
      <c r="C662" s="8">
        <f>IF($P662="","",IF($P662&lt;&gt;"OK",NA(),VLOOKUP(B662,'Employees'!$A$2:$I$101,2,FALSE)))</f>
        <v/>
      </c>
      <c r="D662" s="2" t="n"/>
      <c r="E662" s="4" t="n"/>
      <c r="F662" s="4" t="n"/>
      <c r="G662" s="12" t="n"/>
      <c r="H662" s="13">
        <f>IF($P662="","",IF($P662&lt;&gt;"OK",NA(),NETWORKDAYS(E662,F662,'Holidays'!$A$2:$A$51)*G662))</f>
        <v/>
      </c>
      <c r="I662" s="13">
        <f>IF($P662="","",IF($P662&lt;&gt;"OK",NA(),H662*'Settings'!$B$4*VLOOKUP(B662,'Employees'!$A$2:$I$101,5,FALSE)))</f>
        <v/>
      </c>
      <c r="J662" s="2" t="n"/>
      <c r="K662" s="2" t="n"/>
      <c r="L662" s="4" t="n"/>
      <c r="M662" s="2" t="n"/>
      <c r="N662" s="13">
        <f>IF($P662="","",IF($P662&lt;&gt;"OK",NA(),IF(J662="Approved",IF(E662&gt;'Settings'!$B$3,0,NETWORKDAYS(E662,MIN(F662,'Settings'!$B$3),'Holidays'!$A$2:$A$51)*G662*'Settings'!$B$4*VLOOKUP(B662,'Employees'!$A$2:$I$101,5,FALSE)),0)))</f>
        <v/>
      </c>
      <c r="O662" s="13">
        <f>IF($P662="","",IF($P662&lt;&gt;"OK",NA(),IF(J662="Approved",I662-N662,0)))</f>
        <v/>
      </c>
      <c r="P662" s="8">
        <f>IF(COUNTA(A662:B662,D662:G662,J662:M662)=0,"",IF('Settings'!$B$7&lt;&gt;"OK","CHECK SETTINGS",IF(OR(A662="",COUNTIFS($A$2:$A$1001,A662)&lt;&gt;1,COUNTIFS('Employees'!$A$2:$A$101,B662,'Employees'!$I$2:$I$101,"OK")&lt;&gt;1,COUNTIFS('Settings'!$H$11:$H$13,D662)&lt;&gt;1),"CHECK ID / TYPE",IF(OR(NOT(ISNUMBER(E662)),NOT(ISNUMBER(F662)),NOT(ISNUMBER(G662))),"CHECK DATES / FRACTION",IF(OR(E662&lt;MAX('Settings'!$B$2,VLOOKUP(B662,'Employees'!$A$2:$H$101,3,FALSE)),F662&gt;'Settings'!$B$5,F662&lt;E662,NOT(OR(G662=1,AND(G662=0.5,E662=F662))),NOT(OR(J662="Pending",J662="Approved",J662="Denied",J662="Canceled"))),"CHECK DATES / FRACTION / STATUS",IF(AND(OR(J662="Approved",J662="Denied"),OR(K662="",NOT(ISNUMBER(L662)))),"ADD DECISION RECORD",IF(AND(OR(J662="Approved",J662="Pending"),COUNTIFS($B$2:$B$1001,B662,$E$2:$E$1001,"&lt;="&amp;F662,$F$2:$F$1001,"&gt;="&amp;E662,$J$2:$J$1001,"&lt;&gt;Denied",$J$2:$J$1001,"&lt;&gt;Canceled")&gt;1),"OVERLAPPING ACTIVE REQUESTS",IF(NETWORKDAYS(E662,F662,'Holidays'!$A$2:$A$51)=0,"NO WORKDAYS","OK"))))))))</f>
        <v/>
      </c>
    </row>
    <row r="663">
      <c r="A663" s="11" t="n"/>
      <c r="B663" s="11" t="n"/>
      <c r="C663" s="8">
        <f>IF($P663="","",IF($P663&lt;&gt;"OK",NA(),VLOOKUP(B663,'Employees'!$A$2:$I$101,2,FALSE)))</f>
        <v/>
      </c>
      <c r="D663" s="2" t="n"/>
      <c r="E663" s="4" t="n"/>
      <c r="F663" s="4" t="n"/>
      <c r="G663" s="12" t="n"/>
      <c r="H663" s="13">
        <f>IF($P663="","",IF($P663&lt;&gt;"OK",NA(),NETWORKDAYS(E663,F663,'Holidays'!$A$2:$A$51)*G663))</f>
        <v/>
      </c>
      <c r="I663" s="13">
        <f>IF($P663="","",IF($P663&lt;&gt;"OK",NA(),H663*'Settings'!$B$4*VLOOKUP(B663,'Employees'!$A$2:$I$101,5,FALSE)))</f>
        <v/>
      </c>
      <c r="J663" s="2" t="n"/>
      <c r="K663" s="2" t="n"/>
      <c r="L663" s="4" t="n"/>
      <c r="M663" s="2" t="n"/>
      <c r="N663" s="13">
        <f>IF($P663="","",IF($P663&lt;&gt;"OK",NA(),IF(J663="Approved",IF(E663&gt;'Settings'!$B$3,0,NETWORKDAYS(E663,MIN(F663,'Settings'!$B$3),'Holidays'!$A$2:$A$51)*G663*'Settings'!$B$4*VLOOKUP(B663,'Employees'!$A$2:$I$101,5,FALSE)),0)))</f>
        <v/>
      </c>
      <c r="O663" s="13">
        <f>IF($P663="","",IF($P663&lt;&gt;"OK",NA(),IF(J663="Approved",I663-N663,0)))</f>
        <v/>
      </c>
      <c r="P663" s="8">
        <f>IF(COUNTA(A663:B663,D663:G663,J663:M663)=0,"",IF('Settings'!$B$7&lt;&gt;"OK","CHECK SETTINGS",IF(OR(A663="",COUNTIFS($A$2:$A$1001,A663)&lt;&gt;1,COUNTIFS('Employees'!$A$2:$A$101,B663,'Employees'!$I$2:$I$101,"OK")&lt;&gt;1,COUNTIFS('Settings'!$H$11:$H$13,D663)&lt;&gt;1),"CHECK ID / TYPE",IF(OR(NOT(ISNUMBER(E663)),NOT(ISNUMBER(F663)),NOT(ISNUMBER(G663))),"CHECK DATES / FRACTION",IF(OR(E663&lt;MAX('Settings'!$B$2,VLOOKUP(B663,'Employees'!$A$2:$H$101,3,FALSE)),F663&gt;'Settings'!$B$5,F663&lt;E663,NOT(OR(G663=1,AND(G663=0.5,E663=F663))),NOT(OR(J663="Pending",J663="Approved",J663="Denied",J663="Canceled"))),"CHECK DATES / FRACTION / STATUS",IF(AND(OR(J663="Approved",J663="Denied"),OR(K663="",NOT(ISNUMBER(L663)))),"ADD DECISION RECORD",IF(AND(OR(J663="Approved",J663="Pending"),COUNTIFS($B$2:$B$1001,B663,$E$2:$E$1001,"&lt;="&amp;F663,$F$2:$F$1001,"&gt;="&amp;E663,$J$2:$J$1001,"&lt;&gt;Denied",$J$2:$J$1001,"&lt;&gt;Canceled")&gt;1),"OVERLAPPING ACTIVE REQUESTS",IF(NETWORKDAYS(E663,F663,'Holidays'!$A$2:$A$51)=0,"NO WORKDAYS","OK"))))))))</f>
        <v/>
      </c>
    </row>
    <row r="664">
      <c r="A664" s="11" t="n"/>
      <c r="B664" s="11" t="n"/>
      <c r="C664" s="8">
        <f>IF($P664="","",IF($P664&lt;&gt;"OK",NA(),VLOOKUP(B664,'Employees'!$A$2:$I$101,2,FALSE)))</f>
        <v/>
      </c>
      <c r="D664" s="2" t="n"/>
      <c r="E664" s="4" t="n"/>
      <c r="F664" s="4" t="n"/>
      <c r="G664" s="12" t="n"/>
      <c r="H664" s="13">
        <f>IF($P664="","",IF($P664&lt;&gt;"OK",NA(),NETWORKDAYS(E664,F664,'Holidays'!$A$2:$A$51)*G664))</f>
        <v/>
      </c>
      <c r="I664" s="13">
        <f>IF($P664="","",IF($P664&lt;&gt;"OK",NA(),H664*'Settings'!$B$4*VLOOKUP(B664,'Employees'!$A$2:$I$101,5,FALSE)))</f>
        <v/>
      </c>
      <c r="J664" s="2" t="n"/>
      <c r="K664" s="2" t="n"/>
      <c r="L664" s="4" t="n"/>
      <c r="M664" s="2" t="n"/>
      <c r="N664" s="13">
        <f>IF($P664="","",IF($P664&lt;&gt;"OK",NA(),IF(J664="Approved",IF(E664&gt;'Settings'!$B$3,0,NETWORKDAYS(E664,MIN(F664,'Settings'!$B$3),'Holidays'!$A$2:$A$51)*G664*'Settings'!$B$4*VLOOKUP(B664,'Employees'!$A$2:$I$101,5,FALSE)),0)))</f>
        <v/>
      </c>
      <c r="O664" s="13">
        <f>IF($P664="","",IF($P664&lt;&gt;"OK",NA(),IF(J664="Approved",I664-N664,0)))</f>
        <v/>
      </c>
      <c r="P664" s="8">
        <f>IF(COUNTA(A664:B664,D664:G664,J664:M664)=0,"",IF('Settings'!$B$7&lt;&gt;"OK","CHECK SETTINGS",IF(OR(A664="",COUNTIFS($A$2:$A$1001,A664)&lt;&gt;1,COUNTIFS('Employees'!$A$2:$A$101,B664,'Employees'!$I$2:$I$101,"OK")&lt;&gt;1,COUNTIFS('Settings'!$H$11:$H$13,D664)&lt;&gt;1),"CHECK ID / TYPE",IF(OR(NOT(ISNUMBER(E664)),NOT(ISNUMBER(F664)),NOT(ISNUMBER(G664))),"CHECK DATES / FRACTION",IF(OR(E664&lt;MAX('Settings'!$B$2,VLOOKUP(B664,'Employees'!$A$2:$H$101,3,FALSE)),F664&gt;'Settings'!$B$5,F664&lt;E664,NOT(OR(G664=1,AND(G664=0.5,E664=F664))),NOT(OR(J664="Pending",J664="Approved",J664="Denied",J664="Canceled"))),"CHECK DATES / FRACTION / STATUS",IF(AND(OR(J664="Approved",J664="Denied"),OR(K664="",NOT(ISNUMBER(L664)))),"ADD DECISION RECORD",IF(AND(OR(J664="Approved",J664="Pending"),COUNTIFS($B$2:$B$1001,B664,$E$2:$E$1001,"&lt;="&amp;F664,$F$2:$F$1001,"&gt;="&amp;E664,$J$2:$J$1001,"&lt;&gt;Denied",$J$2:$J$1001,"&lt;&gt;Canceled")&gt;1),"OVERLAPPING ACTIVE REQUESTS",IF(NETWORKDAYS(E664,F664,'Holidays'!$A$2:$A$51)=0,"NO WORKDAYS","OK"))))))))</f>
        <v/>
      </c>
    </row>
    <row r="665">
      <c r="A665" s="11" t="n"/>
      <c r="B665" s="11" t="n"/>
      <c r="C665" s="8">
        <f>IF($P665="","",IF($P665&lt;&gt;"OK",NA(),VLOOKUP(B665,'Employees'!$A$2:$I$101,2,FALSE)))</f>
        <v/>
      </c>
      <c r="D665" s="2" t="n"/>
      <c r="E665" s="4" t="n"/>
      <c r="F665" s="4" t="n"/>
      <c r="G665" s="12" t="n"/>
      <c r="H665" s="13">
        <f>IF($P665="","",IF($P665&lt;&gt;"OK",NA(),NETWORKDAYS(E665,F665,'Holidays'!$A$2:$A$51)*G665))</f>
        <v/>
      </c>
      <c r="I665" s="13">
        <f>IF($P665="","",IF($P665&lt;&gt;"OK",NA(),H665*'Settings'!$B$4*VLOOKUP(B665,'Employees'!$A$2:$I$101,5,FALSE)))</f>
        <v/>
      </c>
      <c r="J665" s="2" t="n"/>
      <c r="K665" s="2" t="n"/>
      <c r="L665" s="4" t="n"/>
      <c r="M665" s="2" t="n"/>
      <c r="N665" s="13">
        <f>IF($P665="","",IF($P665&lt;&gt;"OK",NA(),IF(J665="Approved",IF(E665&gt;'Settings'!$B$3,0,NETWORKDAYS(E665,MIN(F665,'Settings'!$B$3),'Holidays'!$A$2:$A$51)*G665*'Settings'!$B$4*VLOOKUP(B665,'Employees'!$A$2:$I$101,5,FALSE)),0)))</f>
        <v/>
      </c>
      <c r="O665" s="13">
        <f>IF($P665="","",IF($P665&lt;&gt;"OK",NA(),IF(J665="Approved",I665-N665,0)))</f>
        <v/>
      </c>
      <c r="P665" s="8">
        <f>IF(COUNTA(A665:B665,D665:G665,J665:M665)=0,"",IF('Settings'!$B$7&lt;&gt;"OK","CHECK SETTINGS",IF(OR(A665="",COUNTIFS($A$2:$A$1001,A665)&lt;&gt;1,COUNTIFS('Employees'!$A$2:$A$101,B665,'Employees'!$I$2:$I$101,"OK")&lt;&gt;1,COUNTIFS('Settings'!$H$11:$H$13,D665)&lt;&gt;1),"CHECK ID / TYPE",IF(OR(NOT(ISNUMBER(E665)),NOT(ISNUMBER(F665)),NOT(ISNUMBER(G665))),"CHECK DATES / FRACTION",IF(OR(E665&lt;MAX('Settings'!$B$2,VLOOKUP(B665,'Employees'!$A$2:$H$101,3,FALSE)),F665&gt;'Settings'!$B$5,F665&lt;E665,NOT(OR(G665=1,AND(G665=0.5,E665=F665))),NOT(OR(J665="Pending",J665="Approved",J665="Denied",J665="Canceled"))),"CHECK DATES / FRACTION / STATUS",IF(AND(OR(J665="Approved",J665="Denied"),OR(K665="",NOT(ISNUMBER(L665)))),"ADD DECISION RECORD",IF(AND(OR(J665="Approved",J665="Pending"),COUNTIFS($B$2:$B$1001,B665,$E$2:$E$1001,"&lt;="&amp;F665,$F$2:$F$1001,"&gt;="&amp;E665,$J$2:$J$1001,"&lt;&gt;Denied",$J$2:$J$1001,"&lt;&gt;Canceled")&gt;1),"OVERLAPPING ACTIVE REQUESTS",IF(NETWORKDAYS(E665,F665,'Holidays'!$A$2:$A$51)=0,"NO WORKDAYS","OK"))))))))</f>
        <v/>
      </c>
    </row>
    <row r="666">
      <c r="A666" s="11" t="n"/>
      <c r="B666" s="11" t="n"/>
      <c r="C666" s="8">
        <f>IF($P666="","",IF($P666&lt;&gt;"OK",NA(),VLOOKUP(B666,'Employees'!$A$2:$I$101,2,FALSE)))</f>
        <v/>
      </c>
      <c r="D666" s="2" t="n"/>
      <c r="E666" s="4" t="n"/>
      <c r="F666" s="4" t="n"/>
      <c r="G666" s="12" t="n"/>
      <c r="H666" s="13">
        <f>IF($P666="","",IF($P666&lt;&gt;"OK",NA(),NETWORKDAYS(E666,F666,'Holidays'!$A$2:$A$51)*G666))</f>
        <v/>
      </c>
      <c r="I666" s="13">
        <f>IF($P666="","",IF($P666&lt;&gt;"OK",NA(),H666*'Settings'!$B$4*VLOOKUP(B666,'Employees'!$A$2:$I$101,5,FALSE)))</f>
        <v/>
      </c>
      <c r="J666" s="2" t="n"/>
      <c r="K666" s="2" t="n"/>
      <c r="L666" s="4" t="n"/>
      <c r="M666" s="2" t="n"/>
      <c r="N666" s="13">
        <f>IF($P666="","",IF($P666&lt;&gt;"OK",NA(),IF(J666="Approved",IF(E666&gt;'Settings'!$B$3,0,NETWORKDAYS(E666,MIN(F666,'Settings'!$B$3),'Holidays'!$A$2:$A$51)*G666*'Settings'!$B$4*VLOOKUP(B666,'Employees'!$A$2:$I$101,5,FALSE)),0)))</f>
        <v/>
      </c>
      <c r="O666" s="13">
        <f>IF($P666="","",IF($P666&lt;&gt;"OK",NA(),IF(J666="Approved",I666-N666,0)))</f>
        <v/>
      </c>
      <c r="P666" s="8">
        <f>IF(COUNTA(A666:B666,D666:G666,J666:M666)=0,"",IF('Settings'!$B$7&lt;&gt;"OK","CHECK SETTINGS",IF(OR(A666="",COUNTIFS($A$2:$A$1001,A666)&lt;&gt;1,COUNTIFS('Employees'!$A$2:$A$101,B666,'Employees'!$I$2:$I$101,"OK")&lt;&gt;1,COUNTIFS('Settings'!$H$11:$H$13,D666)&lt;&gt;1),"CHECK ID / TYPE",IF(OR(NOT(ISNUMBER(E666)),NOT(ISNUMBER(F666)),NOT(ISNUMBER(G666))),"CHECK DATES / FRACTION",IF(OR(E666&lt;MAX('Settings'!$B$2,VLOOKUP(B666,'Employees'!$A$2:$H$101,3,FALSE)),F666&gt;'Settings'!$B$5,F666&lt;E666,NOT(OR(G666=1,AND(G666=0.5,E666=F666))),NOT(OR(J666="Pending",J666="Approved",J666="Denied",J666="Canceled"))),"CHECK DATES / FRACTION / STATUS",IF(AND(OR(J666="Approved",J666="Denied"),OR(K666="",NOT(ISNUMBER(L666)))),"ADD DECISION RECORD",IF(AND(OR(J666="Approved",J666="Pending"),COUNTIFS($B$2:$B$1001,B666,$E$2:$E$1001,"&lt;="&amp;F666,$F$2:$F$1001,"&gt;="&amp;E666,$J$2:$J$1001,"&lt;&gt;Denied",$J$2:$J$1001,"&lt;&gt;Canceled")&gt;1),"OVERLAPPING ACTIVE REQUESTS",IF(NETWORKDAYS(E666,F666,'Holidays'!$A$2:$A$51)=0,"NO WORKDAYS","OK"))))))))</f>
        <v/>
      </c>
    </row>
    <row r="667">
      <c r="A667" s="11" t="n"/>
      <c r="B667" s="11" t="n"/>
      <c r="C667" s="8">
        <f>IF($P667="","",IF($P667&lt;&gt;"OK",NA(),VLOOKUP(B667,'Employees'!$A$2:$I$101,2,FALSE)))</f>
        <v/>
      </c>
      <c r="D667" s="2" t="n"/>
      <c r="E667" s="4" t="n"/>
      <c r="F667" s="4" t="n"/>
      <c r="G667" s="12" t="n"/>
      <c r="H667" s="13">
        <f>IF($P667="","",IF($P667&lt;&gt;"OK",NA(),NETWORKDAYS(E667,F667,'Holidays'!$A$2:$A$51)*G667))</f>
        <v/>
      </c>
      <c r="I667" s="13">
        <f>IF($P667="","",IF($P667&lt;&gt;"OK",NA(),H667*'Settings'!$B$4*VLOOKUP(B667,'Employees'!$A$2:$I$101,5,FALSE)))</f>
        <v/>
      </c>
      <c r="J667" s="2" t="n"/>
      <c r="K667" s="2" t="n"/>
      <c r="L667" s="4" t="n"/>
      <c r="M667" s="2" t="n"/>
      <c r="N667" s="13">
        <f>IF($P667="","",IF($P667&lt;&gt;"OK",NA(),IF(J667="Approved",IF(E667&gt;'Settings'!$B$3,0,NETWORKDAYS(E667,MIN(F667,'Settings'!$B$3),'Holidays'!$A$2:$A$51)*G667*'Settings'!$B$4*VLOOKUP(B667,'Employees'!$A$2:$I$101,5,FALSE)),0)))</f>
        <v/>
      </c>
      <c r="O667" s="13">
        <f>IF($P667="","",IF($P667&lt;&gt;"OK",NA(),IF(J667="Approved",I667-N667,0)))</f>
        <v/>
      </c>
      <c r="P667" s="8">
        <f>IF(COUNTA(A667:B667,D667:G667,J667:M667)=0,"",IF('Settings'!$B$7&lt;&gt;"OK","CHECK SETTINGS",IF(OR(A667="",COUNTIFS($A$2:$A$1001,A667)&lt;&gt;1,COUNTIFS('Employees'!$A$2:$A$101,B667,'Employees'!$I$2:$I$101,"OK")&lt;&gt;1,COUNTIFS('Settings'!$H$11:$H$13,D667)&lt;&gt;1),"CHECK ID / TYPE",IF(OR(NOT(ISNUMBER(E667)),NOT(ISNUMBER(F667)),NOT(ISNUMBER(G667))),"CHECK DATES / FRACTION",IF(OR(E667&lt;MAX('Settings'!$B$2,VLOOKUP(B667,'Employees'!$A$2:$H$101,3,FALSE)),F667&gt;'Settings'!$B$5,F667&lt;E667,NOT(OR(G667=1,AND(G667=0.5,E667=F667))),NOT(OR(J667="Pending",J667="Approved",J667="Denied",J667="Canceled"))),"CHECK DATES / FRACTION / STATUS",IF(AND(OR(J667="Approved",J667="Denied"),OR(K667="",NOT(ISNUMBER(L667)))),"ADD DECISION RECORD",IF(AND(OR(J667="Approved",J667="Pending"),COUNTIFS($B$2:$B$1001,B667,$E$2:$E$1001,"&lt;="&amp;F667,$F$2:$F$1001,"&gt;="&amp;E667,$J$2:$J$1001,"&lt;&gt;Denied",$J$2:$J$1001,"&lt;&gt;Canceled")&gt;1),"OVERLAPPING ACTIVE REQUESTS",IF(NETWORKDAYS(E667,F667,'Holidays'!$A$2:$A$51)=0,"NO WORKDAYS","OK"))))))))</f>
        <v/>
      </c>
    </row>
    <row r="668">
      <c r="A668" s="11" t="n"/>
      <c r="B668" s="11" t="n"/>
      <c r="C668" s="8">
        <f>IF($P668="","",IF($P668&lt;&gt;"OK",NA(),VLOOKUP(B668,'Employees'!$A$2:$I$101,2,FALSE)))</f>
        <v/>
      </c>
      <c r="D668" s="2" t="n"/>
      <c r="E668" s="4" t="n"/>
      <c r="F668" s="4" t="n"/>
      <c r="G668" s="12" t="n"/>
      <c r="H668" s="13">
        <f>IF($P668="","",IF($P668&lt;&gt;"OK",NA(),NETWORKDAYS(E668,F668,'Holidays'!$A$2:$A$51)*G668))</f>
        <v/>
      </c>
      <c r="I668" s="13">
        <f>IF($P668="","",IF($P668&lt;&gt;"OK",NA(),H668*'Settings'!$B$4*VLOOKUP(B668,'Employees'!$A$2:$I$101,5,FALSE)))</f>
        <v/>
      </c>
      <c r="J668" s="2" t="n"/>
      <c r="K668" s="2" t="n"/>
      <c r="L668" s="4" t="n"/>
      <c r="M668" s="2" t="n"/>
      <c r="N668" s="13">
        <f>IF($P668="","",IF($P668&lt;&gt;"OK",NA(),IF(J668="Approved",IF(E668&gt;'Settings'!$B$3,0,NETWORKDAYS(E668,MIN(F668,'Settings'!$B$3),'Holidays'!$A$2:$A$51)*G668*'Settings'!$B$4*VLOOKUP(B668,'Employees'!$A$2:$I$101,5,FALSE)),0)))</f>
        <v/>
      </c>
      <c r="O668" s="13">
        <f>IF($P668="","",IF($P668&lt;&gt;"OK",NA(),IF(J668="Approved",I668-N668,0)))</f>
        <v/>
      </c>
      <c r="P668" s="8">
        <f>IF(COUNTA(A668:B668,D668:G668,J668:M668)=0,"",IF('Settings'!$B$7&lt;&gt;"OK","CHECK SETTINGS",IF(OR(A668="",COUNTIFS($A$2:$A$1001,A668)&lt;&gt;1,COUNTIFS('Employees'!$A$2:$A$101,B668,'Employees'!$I$2:$I$101,"OK")&lt;&gt;1,COUNTIFS('Settings'!$H$11:$H$13,D668)&lt;&gt;1),"CHECK ID / TYPE",IF(OR(NOT(ISNUMBER(E668)),NOT(ISNUMBER(F668)),NOT(ISNUMBER(G668))),"CHECK DATES / FRACTION",IF(OR(E668&lt;MAX('Settings'!$B$2,VLOOKUP(B668,'Employees'!$A$2:$H$101,3,FALSE)),F668&gt;'Settings'!$B$5,F668&lt;E668,NOT(OR(G668=1,AND(G668=0.5,E668=F668))),NOT(OR(J668="Pending",J668="Approved",J668="Denied",J668="Canceled"))),"CHECK DATES / FRACTION / STATUS",IF(AND(OR(J668="Approved",J668="Denied"),OR(K668="",NOT(ISNUMBER(L668)))),"ADD DECISION RECORD",IF(AND(OR(J668="Approved",J668="Pending"),COUNTIFS($B$2:$B$1001,B668,$E$2:$E$1001,"&lt;="&amp;F668,$F$2:$F$1001,"&gt;="&amp;E668,$J$2:$J$1001,"&lt;&gt;Denied",$J$2:$J$1001,"&lt;&gt;Canceled")&gt;1),"OVERLAPPING ACTIVE REQUESTS",IF(NETWORKDAYS(E668,F668,'Holidays'!$A$2:$A$51)=0,"NO WORKDAYS","OK"))))))))</f>
        <v/>
      </c>
    </row>
    <row r="669">
      <c r="A669" s="11" t="n"/>
      <c r="B669" s="11" t="n"/>
      <c r="C669" s="8">
        <f>IF($P669="","",IF($P669&lt;&gt;"OK",NA(),VLOOKUP(B669,'Employees'!$A$2:$I$101,2,FALSE)))</f>
        <v/>
      </c>
      <c r="D669" s="2" t="n"/>
      <c r="E669" s="4" t="n"/>
      <c r="F669" s="4" t="n"/>
      <c r="G669" s="12" t="n"/>
      <c r="H669" s="13">
        <f>IF($P669="","",IF($P669&lt;&gt;"OK",NA(),NETWORKDAYS(E669,F669,'Holidays'!$A$2:$A$51)*G669))</f>
        <v/>
      </c>
      <c r="I669" s="13">
        <f>IF($P669="","",IF($P669&lt;&gt;"OK",NA(),H669*'Settings'!$B$4*VLOOKUP(B669,'Employees'!$A$2:$I$101,5,FALSE)))</f>
        <v/>
      </c>
      <c r="J669" s="2" t="n"/>
      <c r="K669" s="2" t="n"/>
      <c r="L669" s="4" t="n"/>
      <c r="M669" s="2" t="n"/>
      <c r="N669" s="13">
        <f>IF($P669="","",IF($P669&lt;&gt;"OK",NA(),IF(J669="Approved",IF(E669&gt;'Settings'!$B$3,0,NETWORKDAYS(E669,MIN(F669,'Settings'!$B$3),'Holidays'!$A$2:$A$51)*G669*'Settings'!$B$4*VLOOKUP(B669,'Employees'!$A$2:$I$101,5,FALSE)),0)))</f>
        <v/>
      </c>
      <c r="O669" s="13">
        <f>IF($P669="","",IF($P669&lt;&gt;"OK",NA(),IF(J669="Approved",I669-N669,0)))</f>
        <v/>
      </c>
      <c r="P669" s="8">
        <f>IF(COUNTA(A669:B669,D669:G669,J669:M669)=0,"",IF('Settings'!$B$7&lt;&gt;"OK","CHECK SETTINGS",IF(OR(A669="",COUNTIFS($A$2:$A$1001,A669)&lt;&gt;1,COUNTIFS('Employees'!$A$2:$A$101,B669,'Employees'!$I$2:$I$101,"OK")&lt;&gt;1,COUNTIFS('Settings'!$H$11:$H$13,D669)&lt;&gt;1),"CHECK ID / TYPE",IF(OR(NOT(ISNUMBER(E669)),NOT(ISNUMBER(F669)),NOT(ISNUMBER(G669))),"CHECK DATES / FRACTION",IF(OR(E669&lt;MAX('Settings'!$B$2,VLOOKUP(B669,'Employees'!$A$2:$H$101,3,FALSE)),F669&gt;'Settings'!$B$5,F669&lt;E669,NOT(OR(G669=1,AND(G669=0.5,E669=F669))),NOT(OR(J669="Pending",J669="Approved",J669="Denied",J669="Canceled"))),"CHECK DATES / FRACTION / STATUS",IF(AND(OR(J669="Approved",J669="Denied"),OR(K669="",NOT(ISNUMBER(L669)))),"ADD DECISION RECORD",IF(AND(OR(J669="Approved",J669="Pending"),COUNTIFS($B$2:$B$1001,B669,$E$2:$E$1001,"&lt;="&amp;F669,$F$2:$F$1001,"&gt;="&amp;E669,$J$2:$J$1001,"&lt;&gt;Denied",$J$2:$J$1001,"&lt;&gt;Canceled")&gt;1),"OVERLAPPING ACTIVE REQUESTS",IF(NETWORKDAYS(E669,F669,'Holidays'!$A$2:$A$51)=0,"NO WORKDAYS","OK"))))))))</f>
        <v/>
      </c>
    </row>
    <row r="670">
      <c r="A670" s="11" t="n"/>
      <c r="B670" s="11" t="n"/>
      <c r="C670" s="8">
        <f>IF($P670="","",IF($P670&lt;&gt;"OK",NA(),VLOOKUP(B670,'Employees'!$A$2:$I$101,2,FALSE)))</f>
        <v/>
      </c>
      <c r="D670" s="2" t="n"/>
      <c r="E670" s="4" t="n"/>
      <c r="F670" s="4" t="n"/>
      <c r="G670" s="12" t="n"/>
      <c r="H670" s="13">
        <f>IF($P670="","",IF($P670&lt;&gt;"OK",NA(),NETWORKDAYS(E670,F670,'Holidays'!$A$2:$A$51)*G670))</f>
        <v/>
      </c>
      <c r="I670" s="13">
        <f>IF($P670="","",IF($P670&lt;&gt;"OK",NA(),H670*'Settings'!$B$4*VLOOKUP(B670,'Employees'!$A$2:$I$101,5,FALSE)))</f>
        <v/>
      </c>
      <c r="J670" s="2" t="n"/>
      <c r="K670" s="2" t="n"/>
      <c r="L670" s="4" t="n"/>
      <c r="M670" s="2" t="n"/>
      <c r="N670" s="13">
        <f>IF($P670="","",IF($P670&lt;&gt;"OK",NA(),IF(J670="Approved",IF(E670&gt;'Settings'!$B$3,0,NETWORKDAYS(E670,MIN(F670,'Settings'!$B$3),'Holidays'!$A$2:$A$51)*G670*'Settings'!$B$4*VLOOKUP(B670,'Employees'!$A$2:$I$101,5,FALSE)),0)))</f>
        <v/>
      </c>
      <c r="O670" s="13">
        <f>IF($P670="","",IF($P670&lt;&gt;"OK",NA(),IF(J670="Approved",I670-N670,0)))</f>
        <v/>
      </c>
      <c r="P670" s="8">
        <f>IF(COUNTA(A670:B670,D670:G670,J670:M670)=0,"",IF('Settings'!$B$7&lt;&gt;"OK","CHECK SETTINGS",IF(OR(A670="",COUNTIFS($A$2:$A$1001,A670)&lt;&gt;1,COUNTIFS('Employees'!$A$2:$A$101,B670,'Employees'!$I$2:$I$101,"OK")&lt;&gt;1,COUNTIFS('Settings'!$H$11:$H$13,D670)&lt;&gt;1),"CHECK ID / TYPE",IF(OR(NOT(ISNUMBER(E670)),NOT(ISNUMBER(F670)),NOT(ISNUMBER(G670))),"CHECK DATES / FRACTION",IF(OR(E670&lt;MAX('Settings'!$B$2,VLOOKUP(B670,'Employees'!$A$2:$H$101,3,FALSE)),F670&gt;'Settings'!$B$5,F670&lt;E670,NOT(OR(G670=1,AND(G670=0.5,E670=F670))),NOT(OR(J670="Pending",J670="Approved",J670="Denied",J670="Canceled"))),"CHECK DATES / FRACTION / STATUS",IF(AND(OR(J670="Approved",J670="Denied"),OR(K670="",NOT(ISNUMBER(L670)))),"ADD DECISION RECORD",IF(AND(OR(J670="Approved",J670="Pending"),COUNTIFS($B$2:$B$1001,B670,$E$2:$E$1001,"&lt;="&amp;F670,$F$2:$F$1001,"&gt;="&amp;E670,$J$2:$J$1001,"&lt;&gt;Denied",$J$2:$J$1001,"&lt;&gt;Canceled")&gt;1),"OVERLAPPING ACTIVE REQUESTS",IF(NETWORKDAYS(E670,F670,'Holidays'!$A$2:$A$51)=0,"NO WORKDAYS","OK"))))))))</f>
        <v/>
      </c>
    </row>
    <row r="671">
      <c r="A671" s="11" t="n"/>
      <c r="B671" s="11" t="n"/>
      <c r="C671" s="8">
        <f>IF($P671="","",IF($P671&lt;&gt;"OK",NA(),VLOOKUP(B671,'Employees'!$A$2:$I$101,2,FALSE)))</f>
        <v/>
      </c>
      <c r="D671" s="2" t="n"/>
      <c r="E671" s="4" t="n"/>
      <c r="F671" s="4" t="n"/>
      <c r="G671" s="12" t="n"/>
      <c r="H671" s="13">
        <f>IF($P671="","",IF($P671&lt;&gt;"OK",NA(),NETWORKDAYS(E671,F671,'Holidays'!$A$2:$A$51)*G671))</f>
        <v/>
      </c>
      <c r="I671" s="13">
        <f>IF($P671="","",IF($P671&lt;&gt;"OK",NA(),H671*'Settings'!$B$4*VLOOKUP(B671,'Employees'!$A$2:$I$101,5,FALSE)))</f>
        <v/>
      </c>
      <c r="J671" s="2" t="n"/>
      <c r="K671" s="2" t="n"/>
      <c r="L671" s="4" t="n"/>
      <c r="M671" s="2" t="n"/>
      <c r="N671" s="13">
        <f>IF($P671="","",IF($P671&lt;&gt;"OK",NA(),IF(J671="Approved",IF(E671&gt;'Settings'!$B$3,0,NETWORKDAYS(E671,MIN(F671,'Settings'!$B$3),'Holidays'!$A$2:$A$51)*G671*'Settings'!$B$4*VLOOKUP(B671,'Employees'!$A$2:$I$101,5,FALSE)),0)))</f>
        <v/>
      </c>
      <c r="O671" s="13">
        <f>IF($P671="","",IF($P671&lt;&gt;"OK",NA(),IF(J671="Approved",I671-N671,0)))</f>
        <v/>
      </c>
      <c r="P671" s="8">
        <f>IF(COUNTA(A671:B671,D671:G671,J671:M671)=0,"",IF('Settings'!$B$7&lt;&gt;"OK","CHECK SETTINGS",IF(OR(A671="",COUNTIFS($A$2:$A$1001,A671)&lt;&gt;1,COUNTIFS('Employees'!$A$2:$A$101,B671,'Employees'!$I$2:$I$101,"OK")&lt;&gt;1,COUNTIFS('Settings'!$H$11:$H$13,D671)&lt;&gt;1),"CHECK ID / TYPE",IF(OR(NOT(ISNUMBER(E671)),NOT(ISNUMBER(F671)),NOT(ISNUMBER(G671))),"CHECK DATES / FRACTION",IF(OR(E671&lt;MAX('Settings'!$B$2,VLOOKUP(B671,'Employees'!$A$2:$H$101,3,FALSE)),F671&gt;'Settings'!$B$5,F671&lt;E671,NOT(OR(G671=1,AND(G671=0.5,E671=F671))),NOT(OR(J671="Pending",J671="Approved",J671="Denied",J671="Canceled"))),"CHECK DATES / FRACTION / STATUS",IF(AND(OR(J671="Approved",J671="Denied"),OR(K671="",NOT(ISNUMBER(L671)))),"ADD DECISION RECORD",IF(AND(OR(J671="Approved",J671="Pending"),COUNTIFS($B$2:$B$1001,B671,$E$2:$E$1001,"&lt;="&amp;F671,$F$2:$F$1001,"&gt;="&amp;E671,$J$2:$J$1001,"&lt;&gt;Denied",$J$2:$J$1001,"&lt;&gt;Canceled")&gt;1),"OVERLAPPING ACTIVE REQUESTS",IF(NETWORKDAYS(E671,F671,'Holidays'!$A$2:$A$51)=0,"NO WORKDAYS","OK"))))))))</f>
        <v/>
      </c>
    </row>
    <row r="672">
      <c r="A672" s="11" t="n"/>
      <c r="B672" s="11" t="n"/>
      <c r="C672" s="8">
        <f>IF($P672="","",IF($P672&lt;&gt;"OK",NA(),VLOOKUP(B672,'Employees'!$A$2:$I$101,2,FALSE)))</f>
        <v/>
      </c>
      <c r="D672" s="2" t="n"/>
      <c r="E672" s="4" t="n"/>
      <c r="F672" s="4" t="n"/>
      <c r="G672" s="12" t="n"/>
      <c r="H672" s="13">
        <f>IF($P672="","",IF($P672&lt;&gt;"OK",NA(),NETWORKDAYS(E672,F672,'Holidays'!$A$2:$A$51)*G672))</f>
        <v/>
      </c>
      <c r="I672" s="13">
        <f>IF($P672="","",IF($P672&lt;&gt;"OK",NA(),H672*'Settings'!$B$4*VLOOKUP(B672,'Employees'!$A$2:$I$101,5,FALSE)))</f>
        <v/>
      </c>
      <c r="J672" s="2" t="n"/>
      <c r="K672" s="2" t="n"/>
      <c r="L672" s="4" t="n"/>
      <c r="M672" s="2" t="n"/>
      <c r="N672" s="13">
        <f>IF($P672="","",IF($P672&lt;&gt;"OK",NA(),IF(J672="Approved",IF(E672&gt;'Settings'!$B$3,0,NETWORKDAYS(E672,MIN(F672,'Settings'!$B$3),'Holidays'!$A$2:$A$51)*G672*'Settings'!$B$4*VLOOKUP(B672,'Employees'!$A$2:$I$101,5,FALSE)),0)))</f>
        <v/>
      </c>
      <c r="O672" s="13">
        <f>IF($P672="","",IF($P672&lt;&gt;"OK",NA(),IF(J672="Approved",I672-N672,0)))</f>
        <v/>
      </c>
      <c r="P672" s="8">
        <f>IF(COUNTA(A672:B672,D672:G672,J672:M672)=0,"",IF('Settings'!$B$7&lt;&gt;"OK","CHECK SETTINGS",IF(OR(A672="",COUNTIFS($A$2:$A$1001,A672)&lt;&gt;1,COUNTIFS('Employees'!$A$2:$A$101,B672,'Employees'!$I$2:$I$101,"OK")&lt;&gt;1,COUNTIFS('Settings'!$H$11:$H$13,D672)&lt;&gt;1),"CHECK ID / TYPE",IF(OR(NOT(ISNUMBER(E672)),NOT(ISNUMBER(F672)),NOT(ISNUMBER(G672))),"CHECK DATES / FRACTION",IF(OR(E672&lt;MAX('Settings'!$B$2,VLOOKUP(B672,'Employees'!$A$2:$H$101,3,FALSE)),F672&gt;'Settings'!$B$5,F672&lt;E672,NOT(OR(G672=1,AND(G672=0.5,E672=F672))),NOT(OR(J672="Pending",J672="Approved",J672="Denied",J672="Canceled"))),"CHECK DATES / FRACTION / STATUS",IF(AND(OR(J672="Approved",J672="Denied"),OR(K672="",NOT(ISNUMBER(L672)))),"ADD DECISION RECORD",IF(AND(OR(J672="Approved",J672="Pending"),COUNTIFS($B$2:$B$1001,B672,$E$2:$E$1001,"&lt;="&amp;F672,$F$2:$F$1001,"&gt;="&amp;E672,$J$2:$J$1001,"&lt;&gt;Denied",$J$2:$J$1001,"&lt;&gt;Canceled")&gt;1),"OVERLAPPING ACTIVE REQUESTS",IF(NETWORKDAYS(E672,F672,'Holidays'!$A$2:$A$51)=0,"NO WORKDAYS","OK"))))))))</f>
        <v/>
      </c>
    </row>
    <row r="673">
      <c r="A673" s="11" t="n"/>
      <c r="B673" s="11" t="n"/>
      <c r="C673" s="8">
        <f>IF($P673="","",IF($P673&lt;&gt;"OK",NA(),VLOOKUP(B673,'Employees'!$A$2:$I$101,2,FALSE)))</f>
        <v/>
      </c>
      <c r="D673" s="2" t="n"/>
      <c r="E673" s="4" t="n"/>
      <c r="F673" s="4" t="n"/>
      <c r="G673" s="12" t="n"/>
      <c r="H673" s="13">
        <f>IF($P673="","",IF($P673&lt;&gt;"OK",NA(),NETWORKDAYS(E673,F673,'Holidays'!$A$2:$A$51)*G673))</f>
        <v/>
      </c>
      <c r="I673" s="13">
        <f>IF($P673="","",IF($P673&lt;&gt;"OK",NA(),H673*'Settings'!$B$4*VLOOKUP(B673,'Employees'!$A$2:$I$101,5,FALSE)))</f>
        <v/>
      </c>
      <c r="J673" s="2" t="n"/>
      <c r="K673" s="2" t="n"/>
      <c r="L673" s="4" t="n"/>
      <c r="M673" s="2" t="n"/>
      <c r="N673" s="13">
        <f>IF($P673="","",IF($P673&lt;&gt;"OK",NA(),IF(J673="Approved",IF(E673&gt;'Settings'!$B$3,0,NETWORKDAYS(E673,MIN(F673,'Settings'!$B$3),'Holidays'!$A$2:$A$51)*G673*'Settings'!$B$4*VLOOKUP(B673,'Employees'!$A$2:$I$101,5,FALSE)),0)))</f>
        <v/>
      </c>
      <c r="O673" s="13">
        <f>IF($P673="","",IF($P673&lt;&gt;"OK",NA(),IF(J673="Approved",I673-N673,0)))</f>
        <v/>
      </c>
      <c r="P673" s="8">
        <f>IF(COUNTA(A673:B673,D673:G673,J673:M673)=0,"",IF('Settings'!$B$7&lt;&gt;"OK","CHECK SETTINGS",IF(OR(A673="",COUNTIFS($A$2:$A$1001,A673)&lt;&gt;1,COUNTIFS('Employees'!$A$2:$A$101,B673,'Employees'!$I$2:$I$101,"OK")&lt;&gt;1,COUNTIFS('Settings'!$H$11:$H$13,D673)&lt;&gt;1),"CHECK ID / TYPE",IF(OR(NOT(ISNUMBER(E673)),NOT(ISNUMBER(F673)),NOT(ISNUMBER(G673))),"CHECK DATES / FRACTION",IF(OR(E673&lt;MAX('Settings'!$B$2,VLOOKUP(B673,'Employees'!$A$2:$H$101,3,FALSE)),F673&gt;'Settings'!$B$5,F673&lt;E673,NOT(OR(G673=1,AND(G673=0.5,E673=F673))),NOT(OR(J673="Pending",J673="Approved",J673="Denied",J673="Canceled"))),"CHECK DATES / FRACTION / STATUS",IF(AND(OR(J673="Approved",J673="Denied"),OR(K673="",NOT(ISNUMBER(L673)))),"ADD DECISION RECORD",IF(AND(OR(J673="Approved",J673="Pending"),COUNTIFS($B$2:$B$1001,B673,$E$2:$E$1001,"&lt;="&amp;F673,$F$2:$F$1001,"&gt;="&amp;E673,$J$2:$J$1001,"&lt;&gt;Denied",$J$2:$J$1001,"&lt;&gt;Canceled")&gt;1),"OVERLAPPING ACTIVE REQUESTS",IF(NETWORKDAYS(E673,F673,'Holidays'!$A$2:$A$51)=0,"NO WORKDAYS","OK"))))))))</f>
        <v/>
      </c>
    </row>
    <row r="674">
      <c r="A674" s="11" t="n"/>
      <c r="B674" s="11" t="n"/>
      <c r="C674" s="8">
        <f>IF($P674="","",IF($P674&lt;&gt;"OK",NA(),VLOOKUP(B674,'Employees'!$A$2:$I$101,2,FALSE)))</f>
        <v/>
      </c>
      <c r="D674" s="2" t="n"/>
      <c r="E674" s="4" t="n"/>
      <c r="F674" s="4" t="n"/>
      <c r="G674" s="12" t="n"/>
      <c r="H674" s="13">
        <f>IF($P674="","",IF($P674&lt;&gt;"OK",NA(),NETWORKDAYS(E674,F674,'Holidays'!$A$2:$A$51)*G674))</f>
        <v/>
      </c>
      <c r="I674" s="13">
        <f>IF($P674="","",IF($P674&lt;&gt;"OK",NA(),H674*'Settings'!$B$4*VLOOKUP(B674,'Employees'!$A$2:$I$101,5,FALSE)))</f>
        <v/>
      </c>
      <c r="J674" s="2" t="n"/>
      <c r="K674" s="2" t="n"/>
      <c r="L674" s="4" t="n"/>
      <c r="M674" s="2" t="n"/>
      <c r="N674" s="13">
        <f>IF($P674="","",IF($P674&lt;&gt;"OK",NA(),IF(J674="Approved",IF(E674&gt;'Settings'!$B$3,0,NETWORKDAYS(E674,MIN(F674,'Settings'!$B$3),'Holidays'!$A$2:$A$51)*G674*'Settings'!$B$4*VLOOKUP(B674,'Employees'!$A$2:$I$101,5,FALSE)),0)))</f>
        <v/>
      </c>
      <c r="O674" s="13">
        <f>IF($P674="","",IF($P674&lt;&gt;"OK",NA(),IF(J674="Approved",I674-N674,0)))</f>
        <v/>
      </c>
      <c r="P674" s="8">
        <f>IF(COUNTA(A674:B674,D674:G674,J674:M674)=0,"",IF('Settings'!$B$7&lt;&gt;"OK","CHECK SETTINGS",IF(OR(A674="",COUNTIFS($A$2:$A$1001,A674)&lt;&gt;1,COUNTIFS('Employees'!$A$2:$A$101,B674,'Employees'!$I$2:$I$101,"OK")&lt;&gt;1,COUNTIFS('Settings'!$H$11:$H$13,D674)&lt;&gt;1),"CHECK ID / TYPE",IF(OR(NOT(ISNUMBER(E674)),NOT(ISNUMBER(F674)),NOT(ISNUMBER(G674))),"CHECK DATES / FRACTION",IF(OR(E674&lt;MAX('Settings'!$B$2,VLOOKUP(B674,'Employees'!$A$2:$H$101,3,FALSE)),F674&gt;'Settings'!$B$5,F674&lt;E674,NOT(OR(G674=1,AND(G674=0.5,E674=F674))),NOT(OR(J674="Pending",J674="Approved",J674="Denied",J674="Canceled"))),"CHECK DATES / FRACTION / STATUS",IF(AND(OR(J674="Approved",J674="Denied"),OR(K674="",NOT(ISNUMBER(L674)))),"ADD DECISION RECORD",IF(AND(OR(J674="Approved",J674="Pending"),COUNTIFS($B$2:$B$1001,B674,$E$2:$E$1001,"&lt;="&amp;F674,$F$2:$F$1001,"&gt;="&amp;E674,$J$2:$J$1001,"&lt;&gt;Denied",$J$2:$J$1001,"&lt;&gt;Canceled")&gt;1),"OVERLAPPING ACTIVE REQUESTS",IF(NETWORKDAYS(E674,F674,'Holidays'!$A$2:$A$51)=0,"NO WORKDAYS","OK"))))))))</f>
        <v/>
      </c>
    </row>
    <row r="675">
      <c r="A675" s="11" t="n"/>
      <c r="B675" s="11" t="n"/>
      <c r="C675" s="8">
        <f>IF($P675="","",IF($P675&lt;&gt;"OK",NA(),VLOOKUP(B675,'Employees'!$A$2:$I$101,2,FALSE)))</f>
        <v/>
      </c>
      <c r="D675" s="2" t="n"/>
      <c r="E675" s="4" t="n"/>
      <c r="F675" s="4" t="n"/>
      <c r="G675" s="12" t="n"/>
      <c r="H675" s="13">
        <f>IF($P675="","",IF($P675&lt;&gt;"OK",NA(),NETWORKDAYS(E675,F675,'Holidays'!$A$2:$A$51)*G675))</f>
        <v/>
      </c>
      <c r="I675" s="13">
        <f>IF($P675="","",IF($P675&lt;&gt;"OK",NA(),H675*'Settings'!$B$4*VLOOKUP(B675,'Employees'!$A$2:$I$101,5,FALSE)))</f>
        <v/>
      </c>
      <c r="J675" s="2" t="n"/>
      <c r="K675" s="2" t="n"/>
      <c r="L675" s="4" t="n"/>
      <c r="M675" s="2" t="n"/>
      <c r="N675" s="13">
        <f>IF($P675="","",IF($P675&lt;&gt;"OK",NA(),IF(J675="Approved",IF(E675&gt;'Settings'!$B$3,0,NETWORKDAYS(E675,MIN(F675,'Settings'!$B$3),'Holidays'!$A$2:$A$51)*G675*'Settings'!$B$4*VLOOKUP(B675,'Employees'!$A$2:$I$101,5,FALSE)),0)))</f>
        <v/>
      </c>
      <c r="O675" s="13">
        <f>IF($P675="","",IF($P675&lt;&gt;"OK",NA(),IF(J675="Approved",I675-N675,0)))</f>
        <v/>
      </c>
      <c r="P675" s="8">
        <f>IF(COUNTA(A675:B675,D675:G675,J675:M675)=0,"",IF('Settings'!$B$7&lt;&gt;"OK","CHECK SETTINGS",IF(OR(A675="",COUNTIFS($A$2:$A$1001,A675)&lt;&gt;1,COUNTIFS('Employees'!$A$2:$A$101,B675,'Employees'!$I$2:$I$101,"OK")&lt;&gt;1,COUNTIFS('Settings'!$H$11:$H$13,D675)&lt;&gt;1),"CHECK ID / TYPE",IF(OR(NOT(ISNUMBER(E675)),NOT(ISNUMBER(F675)),NOT(ISNUMBER(G675))),"CHECK DATES / FRACTION",IF(OR(E675&lt;MAX('Settings'!$B$2,VLOOKUP(B675,'Employees'!$A$2:$H$101,3,FALSE)),F675&gt;'Settings'!$B$5,F675&lt;E675,NOT(OR(G675=1,AND(G675=0.5,E675=F675))),NOT(OR(J675="Pending",J675="Approved",J675="Denied",J675="Canceled"))),"CHECK DATES / FRACTION / STATUS",IF(AND(OR(J675="Approved",J675="Denied"),OR(K675="",NOT(ISNUMBER(L675)))),"ADD DECISION RECORD",IF(AND(OR(J675="Approved",J675="Pending"),COUNTIFS($B$2:$B$1001,B675,$E$2:$E$1001,"&lt;="&amp;F675,$F$2:$F$1001,"&gt;="&amp;E675,$J$2:$J$1001,"&lt;&gt;Denied",$J$2:$J$1001,"&lt;&gt;Canceled")&gt;1),"OVERLAPPING ACTIVE REQUESTS",IF(NETWORKDAYS(E675,F675,'Holidays'!$A$2:$A$51)=0,"NO WORKDAYS","OK"))))))))</f>
        <v/>
      </c>
    </row>
    <row r="676">
      <c r="A676" s="11" t="n"/>
      <c r="B676" s="11" t="n"/>
      <c r="C676" s="8">
        <f>IF($P676="","",IF($P676&lt;&gt;"OK",NA(),VLOOKUP(B676,'Employees'!$A$2:$I$101,2,FALSE)))</f>
        <v/>
      </c>
      <c r="D676" s="2" t="n"/>
      <c r="E676" s="4" t="n"/>
      <c r="F676" s="4" t="n"/>
      <c r="G676" s="12" t="n"/>
      <c r="H676" s="13">
        <f>IF($P676="","",IF($P676&lt;&gt;"OK",NA(),NETWORKDAYS(E676,F676,'Holidays'!$A$2:$A$51)*G676))</f>
        <v/>
      </c>
      <c r="I676" s="13">
        <f>IF($P676="","",IF($P676&lt;&gt;"OK",NA(),H676*'Settings'!$B$4*VLOOKUP(B676,'Employees'!$A$2:$I$101,5,FALSE)))</f>
        <v/>
      </c>
      <c r="J676" s="2" t="n"/>
      <c r="K676" s="2" t="n"/>
      <c r="L676" s="4" t="n"/>
      <c r="M676" s="2" t="n"/>
      <c r="N676" s="13">
        <f>IF($P676="","",IF($P676&lt;&gt;"OK",NA(),IF(J676="Approved",IF(E676&gt;'Settings'!$B$3,0,NETWORKDAYS(E676,MIN(F676,'Settings'!$B$3),'Holidays'!$A$2:$A$51)*G676*'Settings'!$B$4*VLOOKUP(B676,'Employees'!$A$2:$I$101,5,FALSE)),0)))</f>
        <v/>
      </c>
      <c r="O676" s="13">
        <f>IF($P676="","",IF($P676&lt;&gt;"OK",NA(),IF(J676="Approved",I676-N676,0)))</f>
        <v/>
      </c>
      <c r="P676" s="8">
        <f>IF(COUNTA(A676:B676,D676:G676,J676:M676)=0,"",IF('Settings'!$B$7&lt;&gt;"OK","CHECK SETTINGS",IF(OR(A676="",COUNTIFS($A$2:$A$1001,A676)&lt;&gt;1,COUNTIFS('Employees'!$A$2:$A$101,B676,'Employees'!$I$2:$I$101,"OK")&lt;&gt;1,COUNTIFS('Settings'!$H$11:$H$13,D676)&lt;&gt;1),"CHECK ID / TYPE",IF(OR(NOT(ISNUMBER(E676)),NOT(ISNUMBER(F676)),NOT(ISNUMBER(G676))),"CHECK DATES / FRACTION",IF(OR(E676&lt;MAX('Settings'!$B$2,VLOOKUP(B676,'Employees'!$A$2:$H$101,3,FALSE)),F676&gt;'Settings'!$B$5,F676&lt;E676,NOT(OR(G676=1,AND(G676=0.5,E676=F676))),NOT(OR(J676="Pending",J676="Approved",J676="Denied",J676="Canceled"))),"CHECK DATES / FRACTION / STATUS",IF(AND(OR(J676="Approved",J676="Denied"),OR(K676="",NOT(ISNUMBER(L676)))),"ADD DECISION RECORD",IF(AND(OR(J676="Approved",J676="Pending"),COUNTIFS($B$2:$B$1001,B676,$E$2:$E$1001,"&lt;="&amp;F676,$F$2:$F$1001,"&gt;="&amp;E676,$J$2:$J$1001,"&lt;&gt;Denied",$J$2:$J$1001,"&lt;&gt;Canceled")&gt;1),"OVERLAPPING ACTIVE REQUESTS",IF(NETWORKDAYS(E676,F676,'Holidays'!$A$2:$A$51)=0,"NO WORKDAYS","OK"))))))))</f>
        <v/>
      </c>
    </row>
    <row r="677">
      <c r="A677" s="11" t="n"/>
      <c r="B677" s="11" t="n"/>
      <c r="C677" s="8">
        <f>IF($P677="","",IF($P677&lt;&gt;"OK",NA(),VLOOKUP(B677,'Employees'!$A$2:$I$101,2,FALSE)))</f>
        <v/>
      </c>
      <c r="D677" s="2" t="n"/>
      <c r="E677" s="4" t="n"/>
      <c r="F677" s="4" t="n"/>
      <c r="G677" s="12" t="n"/>
      <c r="H677" s="13">
        <f>IF($P677="","",IF($P677&lt;&gt;"OK",NA(),NETWORKDAYS(E677,F677,'Holidays'!$A$2:$A$51)*G677))</f>
        <v/>
      </c>
      <c r="I677" s="13">
        <f>IF($P677="","",IF($P677&lt;&gt;"OK",NA(),H677*'Settings'!$B$4*VLOOKUP(B677,'Employees'!$A$2:$I$101,5,FALSE)))</f>
        <v/>
      </c>
      <c r="J677" s="2" t="n"/>
      <c r="K677" s="2" t="n"/>
      <c r="L677" s="4" t="n"/>
      <c r="M677" s="2" t="n"/>
      <c r="N677" s="13">
        <f>IF($P677="","",IF($P677&lt;&gt;"OK",NA(),IF(J677="Approved",IF(E677&gt;'Settings'!$B$3,0,NETWORKDAYS(E677,MIN(F677,'Settings'!$B$3),'Holidays'!$A$2:$A$51)*G677*'Settings'!$B$4*VLOOKUP(B677,'Employees'!$A$2:$I$101,5,FALSE)),0)))</f>
        <v/>
      </c>
      <c r="O677" s="13">
        <f>IF($P677="","",IF($P677&lt;&gt;"OK",NA(),IF(J677="Approved",I677-N677,0)))</f>
        <v/>
      </c>
      <c r="P677" s="8">
        <f>IF(COUNTA(A677:B677,D677:G677,J677:M677)=0,"",IF('Settings'!$B$7&lt;&gt;"OK","CHECK SETTINGS",IF(OR(A677="",COUNTIFS($A$2:$A$1001,A677)&lt;&gt;1,COUNTIFS('Employees'!$A$2:$A$101,B677,'Employees'!$I$2:$I$101,"OK")&lt;&gt;1,COUNTIFS('Settings'!$H$11:$H$13,D677)&lt;&gt;1),"CHECK ID / TYPE",IF(OR(NOT(ISNUMBER(E677)),NOT(ISNUMBER(F677)),NOT(ISNUMBER(G677))),"CHECK DATES / FRACTION",IF(OR(E677&lt;MAX('Settings'!$B$2,VLOOKUP(B677,'Employees'!$A$2:$H$101,3,FALSE)),F677&gt;'Settings'!$B$5,F677&lt;E677,NOT(OR(G677=1,AND(G677=0.5,E677=F677))),NOT(OR(J677="Pending",J677="Approved",J677="Denied",J677="Canceled"))),"CHECK DATES / FRACTION / STATUS",IF(AND(OR(J677="Approved",J677="Denied"),OR(K677="",NOT(ISNUMBER(L677)))),"ADD DECISION RECORD",IF(AND(OR(J677="Approved",J677="Pending"),COUNTIFS($B$2:$B$1001,B677,$E$2:$E$1001,"&lt;="&amp;F677,$F$2:$F$1001,"&gt;="&amp;E677,$J$2:$J$1001,"&lt;&gt;Denied",$J$2:$J$1001,"&lt;&gt;Canceled")&gt;1),"OVERLAPPING ACTIVE REQUESTS",IF(NETWORKDAYS(E677,F677,'Holidays'!$A$2:$A$51)=0,"NO WORKDAYS","OK"))))))))</f>
        <v/>
      </c>
    </row>
    <row r="678">
      <c r="A678" s="11" t="n"/>
      <c r="B678" s="11" t="n"/>
      <c r="C678" s="8">
        <f>IF($P678="","",IF($P678&lt;&gt;"OK",NA(),VLOOKUP(B678,'Employees'!$A$2:$I$101,2,FALSE)))</f>
        <v/>
      </c>
      <c r="D678" s="2" t="n"/>
      <c r="E678" s="4" t="n"/>
      <c r="F678" s="4" t="n"/>
      <c r="G678" s="12" t="n"/>
      <c r="H678" s="13">
        <f>IF($P678="","",IF($P678&lt;&gt;"OK",NA(),NETWORKDAYS(E678,F678,'Holidays'!$A$2:$A$51)*G678))</f>
        <v/>
      </c>
      <c r="I678" s="13">
        <f>IF($P678="","",IF($P678&lt;&gt;"OK",NA(),H678*'Settings'!$B$4*VLOOKUP(B678,'Employees'!$A$2:$I$101,5,FALSE)))</f>
        <v/>
      </c>
      <c r="J678" s="2" t="n"/>
      <c r="K678" s="2" t="n"/>
      <c r="L678" s="4" t="n"/>
      <c r="M678" s="2" t="n"/>
      <c r="N678" s="13">
        <f>IF($P678="","",IF($P678&lt;&gt;"OK",NA(),IF(J678="Approved",IF(E678&gt;'Settings'!$B$3,0,NETWORKDAYS(E678,MIN(F678,'Settings'!$B$3),'Holidays'!$A$2:$A$51)*G678*'Settings'!$B$4*VLOOKUP(B678,'Employees'!$A$2:$I$101,5,FALSE)),0)))</f>
        <v/>
      </c>
      <c r="O678" s="13">
        <f>IF($P678="","",IF($P678&lt;&gt;"OK",NA(),IF(J678="Approved",I678-N678,0)))</f>
        <v/>
      </c>
      <c r="P678" s="8">
        <f>IF(COUNTA(A678:B678,D678:G678,J678:M678)=0,"",IF('Settings'!$B$7&lt;&gt;"OK","CHECK SETTINGS",IF(OR(A678="",COUNTIFS($A$2:$A$1001,A678)&lt;&gt;1,COUNTIFS('Employees'!$A$2:$A$101,B678,'Employees'!$I$2:$I$101,"OK")&lt;&gt;1,COUNTIFS('Settings'!$H$11:$H$13,D678)&lt;&gt;1),"CHECK ID / TYPE",IF(OR(NOT(ISNUMBER(E678)),NOT(ISNUMBER(F678)),NOT(ISNUMBER(G678))),"CHECK DATES / FRACTION",IF(OR(E678&lt;MAX('Settings'!$B$2,VLOOKUP(B678,'Employees'!$A$2:$H$101,3,FALSE)),F678&gt;'Settings'!$B$5,F678&lt;E678,NOT(OR(G678=1,AND(G678=0.5,E678=F678))),NOT(OR(J678="Pending",J678="Approved",J678="Denied",J678="Canceled"))),"CHECK DATES / FRACTION / STATUS",IF(AND(OR(J678="Approved",J678="Denied"),OR(K678="",NOT(ISNUMBER(L678)))),"ADD DECISION RECORD",IF(AND(OR(J678="Approved",J678="Pending"),COUNTIFS($B$2:$B$1001,B678,$E$2:$E$1001,"&lt;="&amp;F678,$F$2:$F$1001,"&gt;="&amp;E678,$J$2:$J$1001,"&lt;&gt;Denied",$J$2:$J$1001,"&lt;&gt;Canceled")&gt;1),"OVERLAPPING ACTIVE REQUESTS",IF(NETWORKDAYS(E678,F678,'Holidays'!$A$2:$A$51)=0,"NO WORKDAYS","OK"))))))))</f>
        <v/>
      </c>
    </row>
    <row r="679">
      <c r="A679" s="11" t="n"/>
      <c r="B679" s="11" t="n"/>
      <c r="C679" s="8">
        <f>IF($P679="","",IF($P679&lt;&gt;"OK",NA(),VLOOKUP(B679,'Employees'!$A$2:$I$101,2,FALSE)))</f>
        <v/>
      </c>
      <c r="D679" s="2" t="n"/>
      <c r="E679" s="4" t="n"/>
      <c r="F679" s="4" t="n"/>
      <c r="G679" s="12" t="n"/>
      <c r="H679" s="13">
        <f>IF($P679="","",IF($P679&lt;&gt;"OK",NA(),NETWORKDAYS(E679,F679,'Holidays'!$A$2:$A$51)*G679))</f>
        <v/>
      </c>
      <c r="I679" s="13">
        <f>IF($P679="","",IF($P679&lt;&gt;"OK",NA(),H679*'Settings'!$B$4*VLOOKUP(B679,'Employees'!$A$2:$I$101,5,FALSE)))</f>
        <v/>
      </c>
      <c r="J679" s="2" t="n"/>
      <c r="K679" s="2" t="n"/>
      <c r="L679" s="4" t="n"/>
      <c r="M679" s="2" t="n"/>
      <c r="N679" s="13">
        <f>IF($P679="","",IF($P679&lt;&gt;"OK",NA(),IF(J679="Approved",IF(E679&gt;'Settings'!$B$3,0,NETWORKDAYS(E679,MIN(F679,'Settings'!$B$3),'Holidays'!$A$2:$A$51)*G679*'Settings'!$B$4*VLOOKUP(B679,'Employees'!$A$2:$I$101,5,FALSE)),0)))</f>
        <v/>
      </c>
      <c r="O679" s="13">
        <f>IF($P679="","",IF($P679&lt;&gt;"OK",NA(),IF(J679="Approved",I679-N679,0)))</f>
        <v/>
      </c>
      <c r="P679" s="8">
        <f>IF(COUNTA(A679:B679,D679:G679,J679:M679)=0,"",IF('Settings'!$B$7&lt;&gt;"OK","CHECK SETTINGS",IF(OR(A679="",COUNTIFS($A$2:$A$1001,A679)&lt;&gt;1,COUNTIFS('Employees'!$A$2:$A$101,B679,'Employees'!$I$2:$I$101,"OK")&lt;&gt;1,COUNTIFS('Settings'!$H$11:$H$13,D679)&lt;&gt;1),"CHECK ID / TYPE",IF(OR(NOT(ISNUMBER(E679)),NOT(ISNUMBER(F679)),NOT(ISNUMBER(G679))),"CHECK DATES / FRACTION",IF(OR(E679&lt;MAX('Settings'!$B$2,VLOOKUP(B679,'Employees'!$A$2:$H$101,3,FALSE)),F679&gt;'Settings'!$B$5,F679&lt;E679,NOT(OR(G679=1,AND(G679=0.5,E679=F679))),NOT(OR(J679="Pending",J679="Approved",J679="Denied",J679="Canceled"))),"CHECK DATES / FRACTION / STATUS",IF(AND(OR(J679="Approved",J679="Denied"),OR(K679="",NOT(ISNUMBER(L679)))),"ADD DECISION RECORD",IF(AND(OR(J679="Approved",J679="Pending"),COUNTIFS($B$2:$B$1001,B679,$E$2:$E$1001,"&lt;="&amp;F679,$F$2:$F$1001,"&gt;="&amp;E679,$J$2:$J$1001,"&lt;&gt;Denied",$J$2:$J$1001,"&lt;&gt;Canceled")&gt;1),"OVERLAPPING ACTIVE REQUESTS",IF(NETWORKDAYS(E679,F679,'Holidays'!$A$2:$A$51)=0,"NO WORKDAYS","OK"))))))))</f>
        <v/>
      </c>
    </row>
    <row r="680">
      <c r="A680" s="11" t="n"/>
      <c r="B680" s="11" t="n"/>
      <c r="C680" s="8">
        <f>IF($P680="","",IF($P680&lt;&gt;"OK",NA(),VLOOKUP(B680,'Employees'!$A$2:$I$101,2,FALSE)))</f>
        <v/>
      </c>
      <c r="D680" s="2" t="n"/>
      <c r="E680" s="4" t="n"/>
      <c r="F680" s="4" t="n"/>
      <c r="G680" s="12" t="n"/>
      <c r="H680" s="13">
        <f>IF($P680="","",IF($P680&lt;&gt;"OK",NA(),NETWORKDAYS(E680,F680,'Holidays'!$A$2:$A$51)*G680))</f>
        <v/>
      </c>
      <c r="I680" s="13">
        <f>IF($P680="","",IF($P680&lt;&gt;"OK",NA(),H680*'Settings'!$B$4*VLOOKUP(B680,'Employees'!$A$2:$I$101,5,FALSE)))</f>
        <v/>
      </c>
      <c r="J680" s="2" t="n"/>
      <c r="K680" s="2" t="n"/>
      <c r="L680" s="4" t="n"/>
      <c r="M680" s="2" t="n"/>
      <c r="N680" s="13">
        <f>IF($P680="","",IF($P680&lt;&gt;"OK",NA(),IF(J680="Approved",IF(E680&gt;'Settings'!$B$3,0,NETWORKDAYS(E680,MIN(F680,'Settings'!$B$3),'Holidays'!$A$2:$A$51)*G680*'Settings'!$B$4*VLOOKUP(B680,'Employees'!$A$2:$I$101,5,FALSE)),0)))</f>
        <v/>
      </c>
      <c r="O680" s="13">
        <f>IF($P680="","",IF($P680&lt;&gt;"OK",NA(),IF(J680="Approved",I680-N680,0)))</f>
        <v/>
      </c>
      <c r="P680" s="8">
        <f>IF(COUNTA(A680:B680,D680:G680,J680:M680)=0,"",IF('Settings'!$B$7&lt;&gt;"OK","CHECK SETTINGS",IF(OR(A680="",COUNTIFS($A$2:$A$1001,A680)&lt;&gt;1,COUNTIFS('Employees'!$A$2:$A$101,B680,'Employees'!$I$2:$I$101,"OK")&lt;&gt;1,COUNTIFS('Settings'!$H$11:$H$13,D680)&lt;&gt;1),"CHECK ID / TYPE",IF(OR(NOT(ISNUMBER(E680)),NOT(ISNUMBER(F680)),NOT(ISNUMBER(G680))),"CHECK DATES / FRACTION",IF(OR(E680&lt;MAX('Settings'!$B$2,VLOOKUP(B680,'Employees'!$A$2:$H$101,3,FALSE)),F680&gt;'Settings'!$B$5,F680&lt;E680,NOT(OR(G680=1,AND(G680=0.5,E680=F680))),NOT(OR(J680="Pending",J680="Approved",J680="Denied",J680="Canceled"))),"CHECK DATES / FRACTION / STATUS",IF(AND(OR(J680="Approved",J680="Denied"),OR(K680="",NOT(ISNUMBER(L680)))),"ADD DECISION RECORD",IF(AND(OR(J680="Approved",J680="Pending"),COUNTIFS($B$2:$B$1001,B680,$E$2:$E$1001,"&lt;="&amp;F680,$F$2:$F$1001,"&gt;="&amp;E680,$J$2:$J$1001,"&lt;&gt;Denied",$J$2:$J$1001,"&lt;&gt;Canceled")&gt;1),"OVERLAPPING ACTIVE REQUESTS",IF(NETWORKDAYS(E680,F680,'Holidays'!$A$2:$A$51)=0,"NO WORKDAYS","OK"))))))))</f>
        <v/>
      </c>
    </row>
    <row r="681">
      <c r="A681" s="11" t="n"/>
      <c r="B681" s="11" t="n"/>
      <c r="C681" s="8">
        <f>IF($P681="","",IF($P681&lt;&gt;"OK",NA(),VLOOKUP(B681,'Employees'!$A$2:$I$101,2,FALSE)))</f>
        <v/>
      </c>
      <c r="D681" s="2" t="n"/>
      <c r="E681" s="4" t="n"/>
      <c r="F681" s="4" t="n"/>
      <c r="G681" s="12" t="n"/>
      <c r="H681" s="13">
        <f>IF($P681="","",IF($P681&lt;&gt;"OK",NA(),NETWORKDAYS(E681,F681,'Holidays'!$A$2:$A$51)*G681))</f>
        <v/>
      </c>
      <c r="I681" s="13">
        <f>IF($P681="","",IF($P681&lt;&gt;"OK",NA(),H681*'Settings'!$B$4*VLOOKUP(B681,'Employees'!$A$2:$I$101,5,FALSE)))</f>
        <v/>
      </c>
      <c r="J681" s="2" t="n"/>
      <c r="K681" s="2" t="n"/>
      <c r="L681" s="4" t="n"/>
      <c r="M681" s="2" t="n"/>
      <c r="N681" s="13">
        <f>IF($P681="","",IF($P681&lt;&gt;"OK",NA(),IF(J681="Approved",IF(E681&gt;'Settings'!$B$3,0,NETWORKDAYS(E681,MIN(F681,'Settings'!$B$3),'Holidays'!$A$2:$A$51)*G681*'Settings'!$B$4*VLOOKUP(B681,'Employees'!$A$2:$I$101,5,FALSE)),0)))</f>
        <v/>
      </c>
      <c r="O681" s="13">
        <f>IF($P681="","",IF($P681&lt;&gt;"OK",NA(),IF(J681="Approved",I681-N681,0)))</f>
        <v/>
      </c>
      <c r="P681" s="8">
        <f>IF(COUNTA(A681:B681,D681:G681,J681:M681)=0,"",IF('Settings'!$B$7&lt;&gt;"OK","CHECK SETTINGS",IF(OR(A681="",COUNTIFS($A$2:$A$1001,A681)&lt;&gt;1,COUNTIFS('Employees'!$A$2:$A$101,B681,'Employees'!$I$2:$I$101,"OK")&lt;&gt;1,COUNTIFS('Settings'!$H$11:$H$13,D681)&lt;&gt;1),"CHECK ID / TYPE",IF(OR(NOT(ISNUMBER(E681)),NOT(ISNUMBER(F681)),NOT(ISNUMBER(G681))),"CHECK DATES / FRACTION",IF(OR(E681&lt;MAX('Settings'!$B$2,VLOOKUP(B681,'Employees'!$A$2:$H$101,3,FALSE)),F681&gt;'Settings'!$B$5,F681&lt;E681,NOT(OR(G681=1,AND(G681=0.5,E681=F681))),NOT(OR(J681="Pending",J681="Approved",J681="Denied",J681="Canceled"))),"CHECK DATES / FRACTION / STATUS",IF(AND(OR(J681="Approved",J681="Denied"),OR(K681="",NOT(ISNUMBER(L681)))),"ADD DECISION RECORD",IF(AND(OR(J681="Approved",J681="Pending"),COUNTIFS($B$2:$B$1001,B681,$E$2:$E$1001,"&lt;="&amp;F681,$F$2:$F$1001,"&gt;="&amp;E681,$J$2:$J$1001,"&lt;&gt;Denied",$J$2:$J$1001,"&lt;&gt;Canceled")&gt;1),"OVERLAPPING ACTIVE REQUESTS",IF(NETWORKDAYS(E681,F681,'Holidays'!$A$2:$A$51)=0,"NO WORKDAYS","OK"))))))))</f>
        <v/>
      </c>
    </row>
    <row r="682">
      <c r="A682" s="11" t="n"/>
      <c r="B682" s="11" t="n"/>
      <c r="C682" s="8">
        <f>IF($P682="","",IF($P682&lt;&gt;"OK",NA(),VLOOKUP(B682,'Employees'!$A$2:$I$101,2,FALSE)))</f>
        <v/>
      </c>
      <c r="D682" s="2" t="n"/>
      <c r="E682" s="4" t="n"/>
      <c r="F682" s="4" t="n"/>
      <c r="G682" s="12" t="n"/>
      <c r="H682" s="13">
        <f>IF($P682="","",IF($P682&lt;&gt;"OK",NA(),NETWORKDAYS(E682,F682,'Holidays'!$A$2:$A$51)*G682))</f>
        <v/>
      </c>
      <c r="I682" s="13">
        <f>IF($P682="","",IF($P682&lt;&gt;"OK",NA(),H682*'Settings'!$B$4*VLOOKUP(B682,'Employees'!$A$2:$I$101,5,FALSE)))</f>
        <v/>
      </c>
      <c r="J682" s="2" t="n"/>
      <c r="K682" s="2" t="n"/>
      <c r="L682" s="4" t="n"/>
      <c r="M682" s="2" t="n"/>
      <c r="N682" s="13">
        <f>IF($P682="","",IF($P682&lt;&gt;"OK",NA(),IF(J682="Approved",IF(E682&gt;'Settings'!$B$3,0,NETWORKDAYS(E682,MIN(F682,'Settings'!$B$3),'Holidays'!$A$2:$A$51)*G682*'Settings'!$B$4*VLOOKUP(B682,'Employees'!$A$2:$I$101,5,FALSE)),0)))</f>
        <v/>
      </c>
      <c r="O682" s="13">
        <f>IF($P682="","",IF($P682&lt;&gt;"OK",NA(),IF(J682="Approved",I682-N682,0)))</f>
        <v/>
      </c>
      <c r="P682" s="8">
        <f>IF(COUNTA(A682:B682,D682:G682,J682:M682)=0,"",IF('Settings'!$B$7&lt;&gt;"OK","CHECK SETTINGS",IF(OR(A682="",COUNTIFS($A$2:$A$1001,A682)&lt;&gt;1,COUNTIFS('Employees'!$A$2:$A$101,B682,'Employees'!$I$2:$I$101,"OK")&lt;&gt;1,COUNTIFS('Settings'!$H$11:$H$13,D682)&lt;&gt;1),"CHECK ID / TYPE",IF(OR(NOT(ISNUMBER(E682)),NOT(ISNUMBER(F682)),NOT(ISNUMBER(G682))),"CHECK DATES / FRACTION",IF(OR(E682&lt;MAX('Settings'!$B$2,VLOOKUP(B682,'Employees'!$A$2:$H$101,3,FALSE)),F682&gt;'Settings'!$B$5,F682&lt;E682,NOT(OR(G682=1,AND(G682=0.5,E682=F682))),NOT(OR(J682="Pending",J682="Approved",J682="Denied",J682="Canceled"))),"CHECK DATES / FRACTION / STATUS",IF(AND(OR(J682="Approved",J682="Denied"),OR(K682="",NOT(ISNUMBER(L682)))),"ADD DECISION RECORD",IF(AND(OR(J682="Approved",J682="Pending"),COUNTIFS($B$2:$B$1001,B682,$E$2:$E$1001,"&lt;="&amp;F682,$F$2:$F$1001,"&gt;="&amp;E682,$J$2:$J$1001,"&lt;&gt;Denied",$J$2:$J$1001,"&lt;&gt;Canceled")&gt;1),"OVERLAPPING ACTIVE REQUESTS",IF(NETWORKDAYS(E682,F682,'Holidays'!$A$2:$A$51)=0,"NO WORKDAYS","OK"))))))))</f>
        <v/>
      </c>
    </row>
    <row r="683">
      <c r="A683" s="11" t="n"/>
      <c r="B683" s="11" t="n"/>
      <c r="C683" s="8">
        <f>IF($P683="","",IF($P683&lt;&gt;"OK",NA(),VLOOKUP(B683,'Employees'!$A$2:$I$101,2,FALSE)))</f>
        <v/>
      </c>
      <c r="D683" s="2" t="n"/>
      <c r="E683" s="4" t="n"/>
      <c r="F683" s="4" t="n"/>
      <c r="G683" s="12" t="n"/>
      <c r="H683" s="13">
        <f>IF($P683="","",IF($P683&lt;&gt;"OK",NA(),NETWORKDAYS(E683,F683,'Holidays'!$A$2:$A$51)*G683))</f>
        <v/>
      </c>
      <c r="I683" s="13">
        <f>IF($P683="","",IF($P683&lt;&gt;"OK",NA(),H683*'Settings'!$B$4*VLOOKUP(B683,'Employees'!$A$2:$I$101,5,FALSE)))</f>
        <v/>
      </c>
      <c r="J683" s="2" t="n"/>
      <c r="K683" s="2" t="n"/>
      <c r="L683" s="4" t="n"/>
      <c r="M683" s="2" t="n"/>
      <c r="N683" s="13">
        <f>IF($P683="","",IF($P683&lt;&gt;"OK",NA(),IF(J683="Approved",IF(E683&gt;'Settings'!$B$3,0,NETWORKDAYS(E683,MIN(F683,'Settings'!$B$3),'Holidays'!$A$2:$A$51)*G683*'Settings'!$B$4*VLOOKUP(B683,'Employees'!$A$2:$I$101,5,FALSE)),0)))</f>
        <v/>
      </c>
      <c r="O683" s="13">
        <f>IF($P683="","",IF($P683&lt;&gt;"OK",NA(),IF(J683="Approved",I683-N683,0)))</f>
        <v/>
      </c>
      <c r="P683" s="8">
        <f>IF(COUNTA(A683:B683,D683:G683,J683:M683)=0,"",IF('Settings'!$B$7&lt;&gt;"OK","CHECK SETTINGS",IF(OR(A683="",COUNTIFS($A$2:$A$1001,A683)&lt;&gt;1,COUNTIFS('Employees'!$A$2:$A$101,B683,'Employees'!$I$2:$I$101,"OK")&lt;&gt;1,COUNTIFS('Settings'!$H$11:$H$13,D683)&lt;&gt;1),"CHECK ID / TYPE",IF(OR(NOT(ISNUMBER(E683)),NOT(ISNUMBER(F683)),NOT(ISNUMBER(G683))),"CHECK DATES / FRACTION",IF(OR(E683&lt;MAX('Settings'!$B$2,VLOOKUP(B683,'Employees'!$A$2:$H$101,3,FALSE)),F683&gt;'Settings'!$B$5,F683&lt;E683,NOT(OR(G683=1,AND(G683=0.5,E683=F683))),NOT(OR(J683="Pending",J683="Approved",J683="Denied",J683="Canceled"))),"CHECK DATES / FRACTION / STATUS",IF(AND(OR(J683="Approved",J683="Denied"),OR(K683="",NOT(ISNUMBER(L683)))),"ADD DECISION RECORD",IF(AND(OR(J683="Approved",J683="Pending"),COUNTIFS($B$2:$B$1001,B683,$E$2:$E$1001,"&lt;="&amp;F683,$F$2:$F$1001,"&gt;="&amp;E683,$J$2:$J$1001,"&lt;&gt;Denied",$J$2:$J$1001,"&lt;&gt;Canceled")&gt;1),"OVERLAPPING ACTIVE REQUESTS",IF(NETWORKDAYS(E683,F683,'Holidays'!$A$2:$A$51)=0,"NO WORKDAYS","OK"))))))))</f>
        <v/>
      </c>
    </row>
    <row r="684">
      <c r="A684" s="11" t="n"/>
      <c r="B684" s="11" t="n"/>
      <c r="C684" s="8">
        <f>IF($P684="","",IF($P684&lt;&gt;"OK",NA(),VLOOKUP(B684,'Employees'!$A$2:$I$101,2,FALSE)))</f>
        <v/>
      </c>
      <c r="D684" s="2" t="n"/>
      <c r="E684" s="4" t="n"/>
      <c r="F684" s="4" t="n"/>
      <c r="G684" s="12" t="n"/>
      <c r="H684" s="13">
        <f>IF($P684="","",IF($P684&lt;&gt;"OK",NA(),NETWORKDAYS(E684,F684,'Holidays'!$A$2:$A$51)*G684))</f>
        <v/>
      </c>
      <c r="I684" s="13">
        <f>IF($P684="","",IF($P684&lt;&gt;"OK",NA(),H684*'Settings'!$B$4*VLOOKUP(B684,'Employees'!$A$2:$I$101,5,FALSE)))</f>
        <v/>
      </c>
      <c r="J684" s="2" t="n"/>
      <c r="K684" s="2" t="n"/>
      <c r="L684" s="4" t="n"/>
      <c r="M684" s="2" t="n"/>
      <c r="N684" s="13">
        <f>IF($P684="","",IF($P684&lt;&gt;"OK",NA(),IF(J684="Approved",IF(E684&gt;'Settings'!$B$3,0,NETWORKDAYS(E684,MIN(F684,'Settings'!$B$3),'Holidays'!$A$2:$A$51)*G684*'Settings'!$B$4*VLOOKUP(B684,'Employees'!$A$2:$I$101,5,FALSE)),0)))</f>
        <v/>
      </c>
      <c r="O684" s="13">
        <f>IF($P684="","",IF($P684&lt;&gt;"OK",NA(),IF(J684="Approved",I684-N684,0)))</f>
        <v/>
      </c>
      <c r="P684" s="8">
        <f>IF(COUNTA(A684:B684,D684:G684,J684:M684)=0,"",IF('Settings'!$B$7&lt;&gt;"OK","CHECK SETTINGS",IF(OR(A684="",COUNTIFS($A$2:$A$1001,A684)&lt;&gt;1,COUNTIFS('Employees'!$A$2:$A$101,B684,'Employees'!$I$2:$I$101,"OK")&lt;&gt;1,COUNTIFS('Settings'!$H$11:$H$13,D684)&lt;&gt;1),"CHECK ID / TYPE",IF(OR(NOT(ISNUMBER(E684)),NOT(ISNUMBER(F684)),NOT(ISNUMBER(G684))),"CHECK DATES / FRACTION",IF(OR(E684&lt;MAX('Settings'!$B$2,VLOOKUP(B684,'Employees'!$A$2:$H$101,3,FALSE)),F684&gt;'Settings'!$B$5,F684&lt;E684,NOT(OR(G684=1,AND(G684=0.5,E684=F684))),NOT(OR(J684="Pending",J684="Approved",J684="Denied",J684="Canceled"))),"CHECK DATES / FRACTION / STATUS",IF(AND(OR(J684="Approved",J684="Denied"),OR(K684="",NOT(ISNUMBER(L684)))),"ADD DECISION RECORD",IF(AND(OR(J684="Approved",J684="Pending"),COUNTIFS($B$2:$B$1001,B684,$E$2:$E$1001,"&lt;="&amp;F684,$F$2:$F$1001,"&gt;="&amp;E684,$J$2:$J$1001,"&lt;&gt;Denied",$J$2:$J$1001,"&lt;&gt;Canceled")&gt;1),"OVERLAPPING ACTIVE REQUESTS",IF(NETWORKDAYS(E684,F684,'Holidays'!$A$2:$A$51)=0,"NO WORKDAYS","OK"))))))))</f>
        <v/>
      </c>
    </row>
    <row r="685">
      <c r="A685" s="11" t="n"/>
      <c r="B685" s="11" t="n"/>
      <c r="C685" s="8">
        <f>IF($P685="","",IF($P685&lt;&gt;"OK",NA(),VLOOKUP(B685,'Employees'!$A$2:$I$101,2,FALSE)))</f>
        <v/>
      </c>
      <c r="D685" s="2" t="n"/>
      <c r="E685" s="4" t="n"/>
      <c r="F685" s="4" t="n"/>
      <c r="G685" s="12" t="n"/>
      <c r="H685" s="13">
        <f>IF($P685="","",IF($P685&lt;&gt;"OK",NA(),NETWORKDAYS(E685,F685,'Holidays'!$A$2:$A$51)*G685))</f>
        <v/>
      </c>
      <c r="I685" s="13">
        <f>IF($P685="","",IF($P685&lt;&gt;"OK",NA(),H685*'Settings'!$B$4*VLOOKUP(B685,'Employees'!$A$2:$I$101,5,FALSE)))</f>
        <v/>
      </c>
      <c r="J685" s="2" t="n"/>
      <c r="K685" s="2" t="n"/>
      <c r="L685" s="4" t="n"/>
      <c r="M685" s="2" t="n"/>
      <c r="N685" s="13">
        <f>IF($P685="","",IF($P685&lt;&gt;"OK",NA(),IF(J685="Approved",IF(E685&gt;'Settings'!$B$3,0,NETWORKDAYS(E685,MIN(F685,'Settings'!$B$3),'Holidays'!$A$2:$A$51)*G685*'Settings'!$B$4*VLOOKUP(B685,'Employees'!$A$2:$I$101,5,FALSE)),0)))</f>
        <v/>
      </c>
      <c r="O685" s="13">
        <f>IF($P685="","",IF($P685&lt;&gt;"OK",NA(),IF(J685="Approved",I685-N685,0)))</f>
        <v/>
      </c>
      <c r="P685" s="8">
        <f>IF(COUNTA(A685:B685,D685:G685,J685:M685)=0,"",IF('Settings'!$B$7&lt;&gt;"OK","CHECK SETTINGS",IF(OR(A685="",COUNTIFS($A$2:$A$1001,A685)&lt;&gt;1,COUNTIFS('Employees'!$A$2:$A$101,B685,'Employees'!$I$2:$I$101,"OK")&lt;&gt;1,COUNTIFS('Settings'!$H$11:$H$13,D685)&lt;&gt;1),"CHECK ID / TYPE",IF(OR(NOT(ISNUMBER(E685)),NOT(ISNUMBER(F685)),NOT(ISNUMBER(G685))),"CHECK DATES / FRACTION",IF(OR(E685&lt;MAX('Settings'!$B$2,VLOOKUP(B685,'Employees'!$A$2:$H$101,3,FALSE)),F685&gt;'Settings'!$B$5,F685&lt;E685,NOT(OR(G685=1,AND(G685=0.5,E685=F685))),NOT(OR(J685="Pending",J685="Approved",J685="Denied",J685="Canceled"))),"CHECK DATES / FRACTION / STATUS",IF(AND(OR(J685="Approved",J685="Denied"),OR(K685="",NOT(ISNUMBER(L685)))),"ADD DECISION RECORD",IF(AND(OR(J685="Approved",J685="Pending"),COUNTIFS($B$2:$B$1001,B685,$E$2:$E$1001,"&lt;="&amp;F685,$F$2:$F$1001,"&gt;="&amp;E685,$J$2:$J$1001,"&lt;&gt;Denied",$J$2:$J$1001,"&lt;&gt;Canceled")&gt;1),"OVERLAPPING ACTIVE REQUESTS",IF(NETWORKDAYS(E685,F685,'Holidays'!$A$2:$A$51)=0,"NO WORKDAYS","OK"))))))))</f>
        <v/>
      </c>
    </row>
    <row r="686">
      <c r="A686" s="11" t="n"/>
      <c r="B686" s="11" t="n"/>
      <c r="C686" s="8">
        <f>IF($P686="","",IF($P686&lt;&gt;"OK",NA(),VLOOKUP(B686,'Employees'!$A$2:$I$101,2,FALSE)))</f>
        <v/>
      </c>
      <c r="D686" s="2" t="n"/>
      <c r="E686" s="4" t="n"/>
      <c r="F686" s="4" t="n"/>
      <c r="G686" s="12" t="n"/>
      <c r="H686" s="13">
        <f>IF($P686="","",IF($P686&lt;&gt;"OK",NA(),NETWORKDAYS(E686,F686,'Holidays'!$A$2:$A$51)*G686))</f>
        <v/>
      </c>
      <c r="I686" s="13">
        <f>IF($P686="","",IF($P686&lt;&gt;"OK",NA(),H686*'Settings'!$B$4*VLOOKUP(B686,'Employees'!$A$2:$I$101,5,FALSE)))</f>
        <v/>
      </c>
      <c r="J686" s="2" t="n"/>
      <c r="K686" s="2" t="n"/>
      <c r="L686" s="4" t="n"/>
      <c r="M686" s="2" t="n"/>
      <c r="N686" s="13">
        <f>IF($P686="","",IF($P686&lt;&gt;"OK",NA(),IF(J686="Approved",IF(E686&gt;'Settings'!$B$3,0,NETWORKDAYS(E686,MIN(F686,'Settings'!$B$3),'Holidays'!$A$2:$A$51)*G686*'Settings'!$B$4*VLOOKUP(B686,'Employees'!$A$2:$I$101,5,FALSE)),0)))</f>
        <v/>
      </c>
      <c r="O686" s="13">
        <f>IF($P686="","",IF($P686&lt;&gt;"OK",NA(),IF(J686="Approved",I686-N686,0)))</f>
        <v/>
      </c>
      <c r="P686" s="8">
        <f>IF(COUNTA(A686:B686,D686:G686,J686:M686)=0,"",IF('Settings'!$B$7&lt;&gt;"OK","CHECK SETTINGS",IF(OR(A686="",COUNTIFS($A$2:$A$1001,A686)&lt;&gt;1,COUNTIFS('Employees'!$A$2:$A$101,B686,'Employees'!$I$2:$I$101,"OK")&lt;&gt;1,COUNTIFS('Settings'!$H$11:$H$13,D686)&lt;&gt;1),"CHECK ID / TYPE",IF(OR(NOT(ISNUMBER(E686)),NOT(ISNUMBER(F686)),NOT(ISNUMBER(G686))),"CHECK DATES / FRACTION",IF(OR(E686&lt;MAX('Settings'!$B$2,VLOOKUP(B686,'Employees'!$A$2:$H$101,3,FALSE)),F686&gt;'Settings'!$B$5,F686&lt;E686,NOT(OR(G686=1,AND(G686=0.5,E686=F686))),NOT(OR(J686="Pending",J686="Approved",J686="Denied",J686="Canceled"))),"CHECK DATES / FRACTION / STATUS",IF(AND(OR(J686="Approved",J686="Denied"),OR(K686="",NOT(ISNUMBER(L686)))),"ADD DECISION RECORD",IF(AND(OR(J686="Approved",J686="Pending"),COUNTIFS($B$2:$B$1001,B686,$E$2:$E$1001,"&lt;="&amp;F686,$F$2:$F$1001,"&gt;="&amp;E686,$J$2:$J$1001,"&lt;&gt;Denied",$J$2:$J$1001,"&lt;&gt;Canceled")&gt;1),"OVERLAPPING ACTIVE REQUESTS",IF(NETWORKDAYS(E686,F686,'Holidays'!$A$2:$A$51)=0,"NO WORKDAYS","OK"))))))))</f>
        <v/>
      </c>
    </row>
    <row r="687">
      <c r="A687" s="11" t="n"/>
      <c r="B687" s="11" t="n"/>
      <c r="C687" s="8">
        <f>IF($P687="","",IF($P687&lt;&gt;"OK",NA(),VLOOKUP(B687,'Employees'!$A$2:$I$101,2,FALSE)))</f>
        <v/>
      </c>
      <c r="D687" s="2" t="n"/>
      <c r="E687" s="4" t="n"/>
      <c r="F687" s="4" t="n"/>
      <c r="G687" s="12" t="n"/>
      <c r="H687" s="13">
        <f>IF($P687="","",IF($P687&lt;&gt;"OK",NA(),NETWORKDAYS(E687,F687,'Holidays'!$A$2:$A$51)*G687))</f>
        <v/>
      </c>
      <c r="I687" s="13">
        <f>IF($P687="","",IF($P687&lt;&gt;"OK",NA(),H687*'Settings'!$B$4*VLOOKUP(B687,'Employees'!$A$2:$I$101,5,FALSE)))</f>
        <v/>
      </c>
      <c r="J687" s="2" t="n"/>
      <c r="K687" s="2" t="n"/>
      <c r="L687" s="4" t="n"/>
      <c r="M687" s="2" t="n"/>
      <c r="N687" s="13">
        <f>IF($P687="","",IF($P687&lt;&gt;"OK",NA(),IF(J687="Approved",IF(E687&gt;'Settings'!$B$3,0,NETWORKDAYS(E687,MIN(F687,'Settings'!$B$3),'Holidays'!$A$2:$A$51)*G687*'Settings'!$B$4*VLOOKUP(B687,'Employees'!$A$2:$I$101,5,FALSE)),0)))</f>
        <v/>
      </c>
      <c r="O687" s="13">
        <f>IF($P687="","",IF($P687&lt;&gt;"OK",NA(),IF(J687="Approved",I687-N687,0)))</f>
        <v/>
      </c>
      <c r="P687" s="8">
        <f>IF(COUNTA(A687:B687,D687:G687,J687:M687)=0,"",IF('Settings'!$B$7&lt;&gt;"OK","CHECK SETTINGS",IF(OR(A687="",COUNTIFS($A$2:$A$1001,A687)&lt;&gt;1,COUNTIFS('Employees'!$A$2:$A$101,B687,'Employees'!$I$2:$I$101,"OK")&lt;&gt;1,COUNTIFS('Settings'!$H$11:$H$13,D687)&lt;&gt;1),"CHECK ID / TYPE",IF(OR(NOT(ISNUMBER(E687)),NOT(ISNUMBER(F687)),NOT(ISNUMBER(G687))),"CHECK DATES / FRACTION",IF(OR(E687&lt;MAX('Settings'!$B$2,VLOOKUP(B687,'Employees'!$A$2:$H$101,3,FALSE)),F687&gt;'Settings'!$B$5,F687&lt;E687,NOT(OR(G687=1,AND(G687=0.5,E687=F687))),NOT(OR(J687="Pending",J687="Approved",J687="Denied",J687="Canceled"))),"CHECK DATES / FRACTION / STATUS",IF(AND(OR(J687="Approved",J687="Denied"),OR(K687="",NOT(ISNUMBER(L687)))),"ADD DECISION RECORD",IF(AND(OR(J687="Approved",J687="Pending"),COUNTIFS($B$2:$B$1001,B687,$E$2:$E$1001,"&lt;="&amp;F687,$F$2:$F$1001,"&gt;="&amp;E687,$J$2:$J$1001,"&lt;&gt;Denied",$J$2:$J$1001,"&lt;&gt;Canceled")&gt;1),"OVERLAPPING ACTIVE REQUESTS",IF(NETWORKDAYS(E687,F687,'Holidays'!$A$2:$A$51)=0,"NO WORKDAYS","OK"))))))))</f>
        <v/>
      </c>
    </row>
    <row r="688">
      <c r="A688" s="11" t="n"/>
      <c r="B688" s="11" t="n"/>
      <c r="C688" s="8">
        <f>IF($P688="","",IF($P688&lt;&gt;"OK",NA(),VLOOKUP(B688,'Employees'!$A$2:$I$101,2,FALSE)))</f>
        <v/>
      </c>
      <c r="D688" s="2" t="n"/>
      <c r="E688" s="4" t="n"/>
      <c r="F688" s="4" t="n"/>
      <c r="G688" s="12" t="n"/>
      <c r="H688" s="13">
        <f>IF($P688="","",IF($P688&lt;&gt;"OK",NA(),NETWORKDAYS(E688,F688,'Holidays'!$A$2:$A$51)*G688))</f>
        <v/>
      </c>
      <c r="I688" s="13">
        <f>IF($P688="","",IF($P688&lt;&gt;"OK",NA(),H688*'Settings'!$B$4*VLOOKUP(B688,'Employees'!$A$2:$I$101,5,FALSE)))</f>
        <v/>
      </c>
      <c r="J688" s="2" t="n"/>
      <c r="K688" s="2" t="n"/>
      <c r="L688" s="4" t="n"/>
      <c r="M688" s="2" t="n"/>
      <c r="N688" s="13">
        <f>IF($P688="","",IF($P688&lt;&gt;"OK",NA(),IF(J688="Approved",IF(E688&gt;'Settings'!$B$3,0,NETWORKDAYS(E688,MIN(F688,'Settings'!$B$3),'Holidays'!$A$2:$A$51)*G688*'Settings'!$B$4*VLOOKUP(B688,'Employees'!$A$2:$I$101,5,FALSE)),0)))</f>
        <v/>
      </c>
      <c r="O688" s="13">
        <f>IF($P688="","",IF($P688&lt;&gt;"OK",NA(),IF(J688="Approved",I688-N688,0)))</f>
        <v/>
      </c>
      <c r="P688" s="8">
        <f>IF(COUNTA(A688:B688,D688:G688,J688:M688)=0,"",IF('Settings'!$B$7&lt;&gt;"OK","CHECK SETTINGS",IF(OR(A688="",COUNTIFS($A$2:$A$1001,A688)&lt;&gt;1,COUNTIFS('Employees'!$A$2:$A$101,B688,'Employees'!$I$2:$I$101,"OK")&lt;&gt;1,COUNTIFS('Settings'!$H$11:$H$13,D688)&lt;&gt;1),"CHECK ID / TYPE",IF(OR(NOT(ISNUMBER(E688)),NOT(ISNUMBER(F688)),NOT(ISNUMBER(G688))),"CHECK DATES / FRACTION",IF(OR(E688&lt;MAX('Settings'!$B$2,VLOOKUP(B688,'Employees'!$A$2:$H$101,3,FALSE)),F688&gt;'Settings'!$B$5,F688&lt;E688,NOT(OR(G688=1,AND(G688=0.5,E688=F688))),NOT(OR(J688="Pending",J688="Approved",J688="Denied",J688="Canceled"))),"CHECK DATES / FRACTION / STATUS",IF(AND(OR(J688="Approved",J688="Denied"),OR(K688="",NOT(ISNUMBER(L688)))),"ADD DECISION RECORD",IF(AND(OR(J688="Approved",J688="Pending"),COUNTIFS($B$2:$B$1001,B688,$E$2:$E$1001,"&lt;="&amp;F688,$F$2:$F$1001,"&gt;="&amp;E688,$J$2:$J$1001,"&lt;&gt;Denied",$J$2:$J$1001,"&lt;&gt;Canceled")&gt;1),"OVERLAPPING ACTIVE REQUESTS",IF(NETWORKDAYS(E688,F688,'Holidays'!$A$2:$A$51)=0,"NO WORKDAYS","OK"))))))))</f>
        <v/>
      </c>
    </row>
    <row r="689">
      <c r="A689" s="11" t="n"/>
      <c r="B689" s="11" t="n"/>
      <c r="C689" s="8">
        <f>IF($P689="","",IF($P689&lt;&gt;"OK",NA(),VLOOKUP(B689,'Employees'!$A$2:$I$101,2,FALSE)))</f>
        <v/>
      </c>
      <c r="D689" s="2" t="n"/>
      <c r="E689" s="4" t="n"/>
      <c r="F689" s="4" t="n"/>
      <c r="G689" s="12" t="n"/>
      <c r="H689" s="13">
        <f>IF($P689="","",IF($P689&lt;&gt;"OK",NA(),NETWORKDAYS(E689,F689,'Holidays'!$A$2:$A$51)*G689))</f>
        <v/>
      </c>
      <c r="I689" s="13">
        <f>IF($P689="","",IF($P689&lt;&gt;"OK",NA(),H689*'Settings'!$B$4*VLOOKUP(B689,'Employees'!$A$2:$I$101,5,FALSE)))</f>
        <v/>
      </c>
      <c r="J689" s="2" t="n"/>
      <c r="K689" s="2" t="n"/>
      <c r="L689" s="4" t="n"/>
      <c r="M689" s="2" t="n"/>
      <c r="N689" s="13">
        <f>IF($P689="","",IF($P689&lt;&gt;"OK",NA(),IF(J689="Approved",IF(E689&gt;'Settings'!$B$3,0,NETWORKDAYS(E689,MIN(F689,'Settings'!$B$3),'Holidays'!$A$2:$A$51)*G689*'Settings'!$B$4*VLOOKUP(B689,'Employees'!$A$2:$I$101,5,FALSE)),0)))</f>
        <v/>
      </c>
      <c r="O689" s="13">
        <f>IF($P689="","",IF($P689&lt;&gt;"OK",NA(),IF(J689="Approved",I689-N689,0)))</f>
        <v/>
      </c>
      <c r="P689" s="8">
        <f>IF(COUNTA(A689:B689,D689:G689,J689:M689)=0,"",IF('Settings'!$B$7&lt;&gt;"OK","CHECK SETTINGS",IF(OR(A689="",COUNTIFS($A$2:$A$1001,A689)&lt;&gt;1,COUNTIFS('Employees'!$A$2:$A$101,B689,'Employees'!$I$2:$I$101,"OK")&lt;&gt;1,COUNTIFS('Settings'!$H$11:$H$13,D689)&lt;&gt;1),"CHECK ID / TYPE",IF(OR(NOT(ISNUMBER(E689)),NOT(ISNUMBER(F689)),NOT(ISNUMBER(G689))),"CHECK DATES / FRACTION",IF(OR(E689&lt;MAX('Settings'!$B$2,VLOOKUP(B689,'Employees'!$A$2:$H$101,3,FALSE)),F689&gt;'Settings'!$B$5,F689&lt;E689,NOT(OR(G689=1,AND(G689=0.5,E689=F689))),NOT(OR(J689="Pending",J689="Approved",J689="Denied",J689="Canceled"))),"CHECK DATES / FRACTION / STATUS",IF(AND(OR(J689="Approved",J689="Denied"),OR(K689="",NOT(ISNUMBER(L689)))),"ADD DECISION RECORD",IF(AND(OR(J689="Approved",J689="Pending"),COUNTIFS($B$2:$B$1001,B689,$E$2:$E$1001,"&lt;="&amp;F689,$F$2:$F$1001,"&gt;="&amp;E689,$J$2:$J$1001,"&lt;&gt;Denied",$J$2:$J$1001,"&lt;&gt;Canceled")&gt;1),"OVERLAPPING ACTIVE REQUESTS",IF(NETWORKDAYS(E689,F689,'Holidays'!$A$2:$A$51)=0,"NO WORKDAYS","OK"))))))))</f>
        <v/>
      </c>
    </row>
    <row r="690">
      <c r="A690" s="11" t="n"/>
      <c r="B690" s="11" t="n"/>
      <c r="C690" s="8">
        <f>IF($P690="","",IF($P690&lt;&gt;"OK",NA(),VLOOKUP(B690,'Employees'!$A$2:$I$101,2,FALSE)))</f>
        <v/>
      </c>
      <c r="D690" s="2" t="n"/>
      <c r="E690" s="4" t="n"/>
      <c r="F690" s="4" t="n"/>
      <c r="G690" s="12" t="n"/>
      <c r="H690" s="13">
        <f>IF($P690="","",IF($P690&lt;&gt;"OK",NA(),NETWORKDAYS(E690,F690,'Holidays'!$A$2:$A$51)*G690))</f>
        <v/>
      </c>
      <c r="I690" s="13">
        <f>IF($P690="","",IF($P690&lt;&gt;"OK",NA(),H690*'Settings'!$B$4*VLOOKUP(B690,'Employees'!$A$2:$I$101,5,FALSE)))</f>
        <v/>
      </c>
      <c r="J690" s="2" t="n"/>
      <c r="K690" s="2" t="n"/>
      <c r="L690" s="4" t="n"/>
      <c r="M690" s="2" t="n"/>
      <c r="N690" s="13">
        <f>IF($P690="","",IF($P690&lt;&gt;"OK",NA(),IF(J690="Approved",IF(E690&gt;'Settings'!$B$3,0,NETWORKDAYS(E690,MIN(F690,'Settings'!$B$3),'Holidays'!$A$2:$A$51)*G690*'Settings'!$B$4*VLOOKUP(B690,'Employees'!$A$2:$I$101,5,FALSE)),0)))</f>
        <v/>
      </c>
      <c r="O690" s="13">
        <f>IF($P690="","",IF($P690&lt;&gt;"OK",NA(),IF(J690="Approved",I690-N690,0)))</f>
        <v/>
      </c>
      <c r="P690" s="8">
        <f>IF(COUNTA(A690:B690,D690:G690,J690:M690)=0,"",IF('Settings'!$B$7&lt;&gt;"OK","CHECK SETTINGS",IF(OR(A690="",COUNTIFS($A$2:$A$1001,A690)&lt;&gt;1,COUNTIFS('Employees'!$A$2:$A$101,B690,'Employees'!$I$2:$I$101,"OK")&lt;&gt;1,COUNTIFS('Settings'!$H$11:$H$13,D690)&lt;&gt;1),"CHECK ID / TYPE",IF(OR(NOT(ISNUMBER(E690)),NOT(ISNUMBER(F690)),NOT(ISNUMBER(G690))),"CHECK DATES / FRACTION",IF(OR(E690&lt;MAX('Settings'!$B$2,VLOOKUP(B690,'Employees'!$A$2:$H$101,3,FALSE)),F690&gt;'Settings'!$B$5,F690&lt;E690,NOT(OR(G690=1,AND(G690=0.5,E690=F690))),NOT(OR(J690="Pending",J690="Approved",J690="Denied",J690="Canceled"))),"CHECK DATES / FRACTION / STATUS",IF(AND(OR(J690="Approved",J690="Denied"),OR(K690="",NOT(ISNUMBER(L690)))),"ADD DECISION RECORD",IF(AND(OR(J690="Approved",J690="Pending"),COUNTIFS($B$2:$B$1001,B690,$E$2:$E$1001,"&lt;="&amp;F690,$F$2:$F$1001,"&gt;="&amp;E690,$J$2:$J$1001,"&lt;&gt;Denied",$J$2:$J$1001,"&lt;&gt;Canceled")&gt;1),"OVERLAPPING ACTIVE REQUESTS",IF(NETWORKDAYS(E690,F690,'Holidays'!$A$2:$A$51)=0,"NO WORKDAYS","OK"))))))))</f>
        <v/>
      </c>
    </row>
    <row r="691">
      <c r="A691" s="11" t="n"/>
      <c r="B691" s="11" t="n"/>
      <c r="C691" s="8">
        <f>IF($P691="","",IF($P691&lt;&gt;"OK",NA(),VLOOKUP(B691,'Employees'!$A$2:$I$101,2,FALSE)))</f>
        <v/>
      </c>
      <c r="D691" s="2" t="n"/>
      <c r="E691" s="4" t="n"/>
      <c r="F691" s="4" t="n"/>
      <c r="G691" s="12" t="n"/>
      <c r="H691" s="13">
        <f>IF($P691="","",IF($P691&lt;&gt;"OK",NA(),NETWORKDAYS(E691,F691,'Holidays'!$A$2:$A$51)*G691))</f>
        <v/>
      </c>
      <c r="I691" s="13">
        <f>IF($P691="","",IF($P691&lt;&gt;"OK",NA(),H691*'Settings'!$B$4*VLOOKUP(B691,'Employees'!$A$2:$I$101,5,FALSE)))</f>
        <v/>
      </c>
      <c r="J691" s="2" t="n"/>
      <c r="K691" s="2" t="n"/>
      <c r="L691" s="4" t="n"/>
      <c r="M691" s="2" t="n"/>
      <c r="N691" s="13">
        <f>IF($P691="","",IF($P691&lt;&gt;"OK",NA(),IF(J691="Approved",IF(E691&gt;'Settings'!$B$3,0,NETWORKDAYS(E691,MIN(F691,'Settings'!$B$3),'Holidays'!$A$2:$A$51)*G691*'Settings'!$B$4*VLOOKUP(B691,'Employees'!$A$2:$I$101,5,FALSE)),0)))</f>
        <v/>
      </c>
      <c r="O691" s="13">
        <f>IF($P691="","",IF($P691&lt;&gt;"OK",NA(),IF(J691="Approved",I691-N691,0)))</f>
        <v/>
      </c>
      <c r="P691" s="8">
        <f>IF(COUNTA(A691:B691,D691:G691,J691:M691)=0,"",IF('Settings'!$B$7&lt;&gt;"OK","CHECK SETTINGS",IF(OR(A691="",COUNTIFS($A$2:$A$1001,A691)&lt;&gt;1,COUNTIFS('Employees'!$A$2:$A$101,B691,'Employees'!$I$2:$I$101,"OK")&lt;&gt;1,COUNTIFS('Settings'!$H$11:$H$13,D691)&lt;&gt;1),"CHECK ID / TYPE",IF(OR(NOT(ISNUMBER(E691)),NOT(ISNUMBER(F691)),NOT(ISNUMBER(G691))),"CHECK DATES / FRACTION",IF(OR(E691&lt;MAX('Settings'!$B$2,VLOOKUP(B691,'Employees'!$A$2:$H$101,3,FALSE)),F691&gt;'Settings'!$B$5,F691&lt;E691,NOT(OR(G691=1,AND(G691=0.5,E691=F691))),NOT(OR(J691="Pending",J691="Approved",J691="Denied",J691="Canceled"))),"CHECK DATES / FRACTION / STATUS",IF(AND(OR(J691="Approved",J691="Denied"),OR(K691="",NOT(ISNUMBER(L691)))),"ADD DECISION RECORD",IF(AND(OR(J691="Approved",J691="Pending"),COUNTIFS($B$2:$B$1001,B691,$E$2:$E$1001,"&lt;="&amp;F691,$F$2:$F$1001,"&gt;="&amp;E691,$J$2:$J$1001,"&lt;&gt;Denied",$J$2:$J$1001,"&lt;&gt;Canceled")&gt;1),"OVERLAPPING ACTIVE REQUESTS",IF(NETWORKDAYS(E691,F691,'Holidays'!$A$2:$A$51)=0,"NO WORKDAYS","OK"))))))))</f>
        <v/>
      </c>
    </row>
    <row r="692">
      <c r="A692" s="11" t="n"/>
      <c r="B692" s="11" t="n"/>
      <c r="C692" s="8">
        <f>IF($P692="","",IF($P692&lt;&gt;"OK",NA(),VLOOKUP(B692,'Employees'!$A$2:$I$101,2,FALSE)))</f>
        <v/>
      </c>
      <c r="D692" s="2" t="n"/>
      <c r="E692" s="4" t="n"/>
      <c r="F692" s="4" t="n"/>
      <c r="G692" s="12" t="n"/>
      <c r="H692" s="13">
        <f>IF($P692="","",IF($P692&lt;&gt;"OK",NA(),NETWORKDAYS(E692,F692,'Holidays'!$A$2:$A$51)*G692))</f>
        <v/>
      </c>
      <c r="I692" s="13">
        <f>IF($P692="","",IF($P692&lt;&gt;"OK",NA(),H692*'Settings'!$B$4*VLOOKUP(B692,'Employees'!$A$2:$I$101,5,FALSE)))</f>
        <v/>
      </c>
      <c r="J692" s="2" t="n"/>
      <c r="K692" s="2" t="n"/>
      <c r="L692" s="4" t="n"/>
      <c r="M692" s="2" t="n"/>
      <c r="N692" s="13">
        <f>IF($P692="","",IF($P692&lt;&gt;"OK",NA(),IF(J692="Approved",IF(E692&gt;'Settings'!$B$3,0,NETWORKDAYS(E692,MIN(F692,'Settings'!$B$3),'Holidays'!$A$2:$A$51)*G692*'Settings'!$B$4*VLOOKUP(B692,'Employees'!$A$2:$I$101,5,FALSE)),0)))</f>
        <v/>
      </c>
      <c r="O692" s="13">
        <f>IF($P692="","",IF($P692&lt;&gt;"OK",NA(),IF(J692="Approved",I692-N692,0)))</f>
        <v/>
      </c>
      <c r="P692" s="8">
        <f>IF(COUNTA(A692:B692,D692:G692,J692:M692)=0,"",IF('Settings'!$B$7&lt;&gt;"OK","CHECK SETTINGS",IF(OR(A692="",COUNTIFS($A$2:$A$1001,A692)&lt;&gt;1,COUNTIFS('Employees'!$A$2:$A$101,B692,'Employees'!$I$2:$I$101,"OK")&lt;&gt;1,COUNTIFS('Settings'!$H$11:$H$13,D692)&lt;&gt;1),"CHECK ID / TYPE",IF(OR(NOT(ISNUMBER(E692)),NOT(ISNUMBER(F692)),NOT(ISNUMBER(G692))),"CHECK DATES / FRACTION",IF(OR(E692&lt;MAX('Settings'!$B$2,VLOOKUP(B692,'Employees'!$A$2:$H$101,3,FALSE)),F692&gt;'Settings'!$B$5,F692&lt;E692,NOT(OR(G692=1,AND(G692=0.5,E692=F692))),NOT(OR(J692="Pending",J692="Approved",J692="Denied",J692="Canceled"))),"CHECK DATES / FRACTION / STATUS",IF(AND(OR(J692="Approved",J692="Denied"),OR(K692="",NOT(ISNUMBER(L692)))),"ADD DECISION RECORD",IF(AND(OR(J692="Approved",J692="Pending"),COUNTIFS($B$2:$B$1001,B692,$E$2:$E$1001,"&lt;="&amp;F692,$F$2:$F$1001,"&gt;="&amp;E692,$J$2:$J$1001,"&lt;&gt;Denied",$J$2:$J$1001,"&lt;&gt;Canceled")&gt;1),"OVERLAPPING ACTIVE REQUESTS",IF(NETWORKDAYS(E692,F692,'Holidays'!$A$2:$A$51)=0,"NO WORKDAYS","OK"))))))))</f>
        <v/>
      </c>
    </row>
    <row r="693">
      <c r="A693" s="11" t="n"/>
      <c r="B693" s="11" t="n"/>
      <c r="C693" s="8">
        <f>IF($P693="","",IF($P693&lt;&gt;"OK",NA(),VLOOKUP(B693,'Employees'!$A$2:$I$101,2,FALSE)))</f>
        <v/>
      </c>
      <c r="D693" s="2" t="n"/>
      <c r="E693" s="4" t="n"/>
      <c r="F693" s="4" t="n"/>
      <c r="G693" s="12" t="n"/>
      <c r="H693" s="13">
        <f>IF($P693="","",IF($P693&lt;&gt;"OK",NA(),NETWORKDAYS(E693,F693,'Holidays'!$A$2:$A$51)*G693))</f>
        <v/>
      </c>
      <c r="I693" s="13">
        <f>IF($P693="","",IF($P693&lt;&gt;"OK",NA(),H693*'Settings'!$B$4*VLOOKUP(B693,'Employees'!$A$2:$I$101,5,FALSE)))</f>
        <v/>
      </c>
      <c r="J693" s="2" t="n"/>
      <c r="K693" s="2" t="n"/>
      <c r="L693" s="4" t="n"/>
      <c r="M693" s="2" t="n"/>
      <c r="N693" s="13">
        <f>IF($P693="","",IF($P693&lt;&gt;"OK",NA(),IF(J693="Approved",IF(E693&gt;'Settings'!$B$3,0,NETWORKDAYS(E693,MIN(F693,'Settings'!$B$3),'Holidays'!$A$2:$A$51)*G693*'Settings'!$B$4*VLOOKUP(B693,'Employees'!$A$2:$I$101,5,FALSE)),0)))</f>
        <v/>
      </c>
      <c r="O693" s="13">
        <f>IF($P693="","",IF($P693&lt;&gt;"OK",NA(),IF(J693="Approved",I693-N693,0)))</f>
        <v/>
      </c>
      <c r="P693" s="8">
        <f>IF(COUNTA(A693:B693,D693:G693,J693:M693)=0,"",IF('Settings'!$B$7&lt;&gt;"OK","CHECK SETTINGS",IF(OR(A693="",COUNTIFS($A$2:$A$1001,A693)&lt;&gt;1,COUNTIFS('Employees'!$A$2:$A$101,B693,'Employees'!$I$2:$I$101,"OK")&lt;&gt;1,COUNTIFS('Settings'!$H$11:$H$13,D693)&lt;&gt;1),"CHECK ID / TYPE",IF(OR(NOT(ISNUMBER(E693)),NOT(ISNUMBER(F693)),NOT(ISNUMBER(G693))),"CHECK DATES / FRACTION",IF(OR(E693&lt;MAX('Settings'!$B$2,VLOOKUP(B693,'Employees'!$A$2:$H$101,3,FALSE)),F693&gt;'Settings'!$B$5,F693&lt;E693,NOT(OR(G693=1,AND(G693=0.5,E693=F693))),NOT(OR(J693="Pending",J693="Approved",J693="Denied",J693="Canceled"))),"CHECK DATES / FRACTION / STATUS",IF(AND(OR(J693="Approved",J693="Denied"),OR(K693="",NOT(ISNUMBER(L693)))),"ADD DECISION RECORD",IF(AND(OR(J693="Approved",J693="Pending"),COUNTIFS($B$2:$B$1001,B693,$E$2:$E$1001,"&lt;="&amp;F693,$F$2:$F$1001,"&gt;="&amp;E693,$J$2:$J$1001,"&lt;&gt;Denied",$J$2:$J$1001,"&lt;&gt;Canceled")&gt;1),"OVERLAPPING ACTIVE REQUESTS",IF(NETWORKDAYS(E693,F693,'Holidays'!$A$2:$A$51)=0,"NO WORKDAYS","OK"))))))))</f>
        <v/>
      </c>
    </row>
    <row r="694">
      <c r="A694" s="11" t="n"/>
      <c r="B694" s="11" t="n"/>
      <c r="C694" s="8">
        <f>IF($P694="","",IF($P694&lt;&gt;"OK",NA(),VLOOKUP(B694,'Employees'!$A$2:$I$101,2,FALSE)))</f>
        <v/>
      </c>
      <c r="D694" s="2" t="n"/>
      <c r="E694" s="4" t="n"/>
      <c r="F694" s="4" t="n"/>
      <c r="G694" s="12" t="n"/>
      <c r="H694" s="13">
        <f>IF($P694="","",IF($P694&lt;&gt;"OK",NA(),NETWORKDAYS(E694,F694,'Holidays'!$A$2:$A$51)*G694))</f>
        <v/>
      </c>
      <c r="I694" s="13">
        <f>IF($P694="","",IF($P694&lt;&gt;"OK",NA(),H694*'Settings'!$B$4*VLOOKUP(B694,'Employees'!$A$2:$I$101,5,FALSE)))</f>
        <v/>
      </c>
      <c r="J694" s="2" t="n"/>
      <c r="K694" s="2" t="n"/>
      <c r="L694" s="4" t="n"/>
      <c r="M694" s="2" t="n"/>
      <c r="N694" s="13">
        <f>IF($P694="","",IF($P694&lt;&gt;"OK",NA(),IF(J694="Approved",IF(E694&gt;'Settings'!$B$3,0,NETWORKDAYS(E694,MIN(F694,'Settings'!$B$3),'Holidays'!$A$2:$A$51)*G694*'Settings'!$B$4*VLOOKUP(B694,'Employees'!$A$2:$I$101,5,FALSE)),0)))</f>
        <v/>
      </c>
      <c r="O694" s="13">
        <f>IF($P694="","",IF($P694&lt;&gt;"OK",NA(),IF(J694="Approved",I694-N694,0)))</f>
        <v/>
      </c>
      <c r="P694" s="8">
        <f>IF(COUNTA(A694:B694,D694:G694,J694:M694)=0,"",IF('Settings'!$B$7&lt;&gt;"OK","CHECK SETTINGS",IF(OR(A694="",COUNTIFS($A$2:$A$1001,A694)&lt;&gt;1,COUNTIFS('Employees'!$A$2:$A$101,B694,'Employees'!$I$2:$I$101,"OK")&lt;&gt;1,COUNTIFS('Settings'!$H$11:$H$13,D694)&lt;&gt;1),"CHECK ID / TYPE",IF(OR(NOT(ISNUMBER(E694)),NOT(ISNUMBER(F694)),NOT(ISNUMBER(G694))),"CHECK DATES / FRACTION",IF(OR(E694&lt;MAX('Settings'!$B$2,VLOOKUP(B694,'Employees'!$A$2:$H$101,3,FALSE)),F694&gt;'Settings'!$B$5,F694&lt;E694,NOT(OR(G694=1,AND(G694=0.5,E694=F694))),NOT(OR(J694="Pending",J694="Approved",J694="Denied",J694="Canceled"))),"CHECK DATES / FRACTION / STATUS",IF(AND(OR(J694="Approved",J694="Denied"),OR(K694="",NOT(ISNUMBER(L694)))),"ADD DECISION RECORD",IF(AND(OR(J694="Approved",J694="Pending"),COUNTIFS($B$2:$B$1001,B694,$E$2:$E$1001,"&lt;="&amp;F694,$F$2:$F$1001,"&gt;="&amp;E694,$J$2:$J$1001,"&lt;&gt;Denied",$J$2:$J$1001,"&lt;&gt;Canceled")&gt;1),"OVERLAPPING ACTIVE REQUESTS",IF(NETWORKDAYS(E694,F694,'Holidays'!$A$2:$A$51)=0,"NO WORKDAYS","OK"))))))))</f>
        <v/>
      </c>
    </row>
    <row r="695">
      <c r="A695" s="11" t="n"/>
      <c r="B695" s="11" t="n"/>
      <c r="C695" s="8">
        <f>IF($P695="","",IF($P695&lt;&gt;"OK",NA(),VLOOKUP(B695,'Employees'!$A$2:$I$101,2,FALSE)))</f>
        <v/>
      </c>
      <c r="D695" s="2" t="n"/>
      <c r="E695" s="4" t="n"/>
      <c r="F695" s="4" t="n"/>
      <c r="G695" s="12" t="n"/>
      <c r="H695" s="13">
        <f>IF($P695="","",IF($P695&lt;&gt;"OK",NA(),NETWORKDAYS(E695,F695,'Holidays'!$A$2:$A$51)*G695))</f>
        <v/>
      </c>
      <c r="I695" s="13">
        <f>IF($P695="","",IF($P695&lt;&gt;"OK",NA(),H695*'Settings'!$B$4*VLOOKUP(B695,'Employees'!$A$2:$I$101,5,FALSE)))</f>
        <v/>
      </c>
      <c r="J695" s="2" t="n"/>
      <c r="K695" s="2" t="n"/>
      <c r="L695" s="4" t="n"/>
      <c r="M695" s="2" t="n"/>
      <c r="N695" s="13">
        <f>IF($P695="","",IF($P695&lt;&gt;"OK",NA(),IF(J695="Approved",IF(E695&gt;'Settings'!$B$3,0,NETWORKDAYS(E695,MIN(F695,'Settings'!$B$3),'Holidays'!$A$2:$A$51)*G695*'Settings'!$B$4*VLOOKUP(B695,'Employees'!$A$2:$I$101,5,FALSE)),0)))</f>
        <v/>
      </c>
      <c r="O695" s="13">
        <f>IF($P695="","",IF($P695&lt;&gt;"OK",NA(),IF(J695="Approved",I695-N695,0)))</f>
        <v/>
      </c>
      <c r="P695" s="8">
        <f>IF(COUNTA(A695:B695,D695:G695,J695:M695)=0,"",IF('Settings'!$B$7&lt;&gt;"OK","CHECK SETTINGS",IF(OR(A695="",COUNTIFS($A$2:$A$1001,A695)&lt;&gt;1,COUNTIFS('Employees'!$A$2:$A$101,B695,'Employees'!$I$2:$I$101,"OK")&lt;&gt;1,COUNTIFS('Settings'!$H$11:$H$13,D695)&lt;&gt;1),"CHECK ID / TYPE",IF(OR(NOT(ISNUMBER(E695)),NOT(ISNUMBER(F695)),NOT(ISNUMBER(G695))),"CHECK DATES / FRACTION",IF(OR(E695&lt;MAX('Settings'!$B$2,VLOOKUP(B695,'Employees'!$A$2:$H$101,3,FALSE)),F695&gt;'Settings'!$B$5,F695&lt;E695,NOT(OR(G695=1,AND(G695=0.5,E695=F695))),NOT(OR(J695="Pending",J695="Approved",J695="Denied",J695="Canceled"))),"CHECK DATES / FRACTION / STATUS",IF(AND(OR(J695="Approved",J695="Denied"),OR(K695="",NOT(ISNUMBER(L695)))),"ADD DECISION RECORD",IF(AND(OR(J695="Approved",J695="Pending"),COUNTIFS($B$2:$B$1001,B695,$E$2:$E$1001,"&lt;="&amp;F695,$F$2:$F$1001,"&gt;="&amp;E695,$J$2:$J$1001,"&lt;&gt;Denied",$J$2:$J$1001,"&lt;&gt;Canceled")&gt;1),"OVERLAPPING ACTIVE REQUESTS",IF(NETWORKDAYS(E695,F695,'Holidays'!$A$2:$A$51)=0,"NO WORKDAYS","OK"))))))))</f>
        <v/>
      </c>
    </row>
    <row r="696">
      <c r="A696" s="11" t="n"/>
      <c r="B696" s="11" t="n"/>
      <c r="C696" s="8">
        <f>IF($P696="","",IF($P696&lt;&gt;"OK",NA(),VLOOKUP(B696,'Employees'!$A$2:$I$101,2,FALSE)))</f>
        <v/>
      </c>
      <c r="D696" s="2" t="n"/>
      <c r="E696" s="4" t="n"/>
      <c r="F696" s="4" t="n"/>
      <c r="G696" s="12" t="n"/>
      <c r="H696" s="13">
        <f>IF($P696="","",IF($P696&lt;&gt;"OK",NA(),NETWORKDAYS(E696,F696,'Holidays'!$A$2:$A$51)*G696))</f>
        <v/>
      </c>
      <c r="I696" s="13">
        <f>IF($P696="","",IF($P696&lt;&gt;"OK",NA(),H696*'Settings'!$B$4*VLOOKUP(B696,'Employees'!$A$2:$I$101,5,FALSE)))</f>
        <v/>
      </c>
      <c r="J696" s="2" t="n"/>
      <c r="K696" s="2" t="n"/>
      <c r="L696" s="4" t="n"/>
      <c r="M696" s="2" t="n"/>
      <c r="N696" s="13">
        <f>IF($P696="","",IF($P696&lt;&gt;"OK",NA(),IF(J696="Approved",IF(E696&gt;'Settings'!$B$3,0,NETWORKDAYS(E696,MIN(F696,'Settings'!$B$3),'Holidays'!$A$2:$A$51)*G696*'Settings'!$B$4*VLOOKUP(B696,'Employees'!$A$2:$I$101,5,FALSE)),0)))</f>
        <v/>
      </c>
      <c r="O696" s="13">
        <f>IF($P696="","",IF($P696&lt;&gt;"OK",NA(),IF(J696="Approved",I696-N696,0)))</f>
        <v/>
      </c>
      <c r="P696" s="8">
        <f>IF(COUNTA(A696:B696,D696:G696,J696:M696)=0,"",IF('Settings'!$B$7&lt;&gt;"OK","CHECK SETTINGS",IF(OR(A696="",COUNTIFS($A$2:$A$1001,A696)&lt;&gt;1,COUNTIFS('Employees'!$A$2:$A$101,B696,'Employees'!$I$2:$I$101,"OK")&lt;&gt;1,COUNTIFS('Settings'!$H$11:$H$13,D696)&lt;&gt;1),"CHECK ID / TYPE",IF(OR(NOT(ISNUMBER(E696)),NOT(ISNUMBER(F696)),NOT(ISNUMBER(G696))),"CHECK DATES / FRACTION",IF(OR(E696&lt;MAX('Settings'!$B$2,VLOOKUP(B696,'Employees'!$A$2:$H$101,3,FALSE)),F696&gt;'Settings'!$B$5,F696&lt;E696,NOT(OR(G696=1,AND(G696=0.5,E696=F696))),NOT(OR(J696="Pending",J696="Approved",J696="Denied",J696="Canceled"))),"CHECK DATES / FRACTION / STATUS",IF(AND(OR(J696="Approved",J696="Denied"),OR(K696="",NOT(ISNUMBER(L696)))),"ADD DECISION RECORD",IF(AND(OR(J696="Approved",J696="Pending"),COUNTIFS($B$2:$B$1001,B696,$E$2:$E$1001,"&lt;="&amp;F696,$F$2:$F$1001,"&gt;="&amp;E696,$J$2:$J$1001,"&lt;&gt;Denied",$J$2:$J$1001,"&lt;&gt;Canceled")&gt;1),"OVERLAPPING ACTIVE REQUESTS",IF(NETWORKDAYS(E696,F696,'Holidays'!$A$2:$A$51)=0,"NO WORKDAYS","OK"))))))))</f>
        <v/>
      </c>
    </row>
    <row r="697">
      <c r="A697" s="11" t="n"/>
      <c r="B697" s="11" t="n"/>
      <c r="C697" s="8">
        <f>IF($P697="","",IF($P697&lt;&gt;"OK",NA(),VLOOKUP(B697,'Employees'!$A$2:$I$101,2,FALSE)))</f>
        <v/>
      </c>
      <c r="D697" s="2" t="n"/>
      <c r="E697" s="4" t="n"/>
      <c r="F697" s="4" t="n"/>
      <c r="G697" s="12" t="n"/>
      <c r="H697" s="13">
        <f>IF($P697="","",IF($P697&lt;&gt;"OK",NA(),NETWORKDAYS(E697,F697,'Holidays'!$A$2:$A$51)*G697))</f>
        <v/>
      </c>
      <c r="I697" s="13">
        <f>IF($P697="","",IF($P697&lt;&gt;"OK",NA(),H697*'Settings'!$B$4*VLOOKUP(B697,'Employees'!$A$2:$I$101,5,FALSE)))</f>
        <v/>
      </c>
      <c r="J697" s="2" t="n"/>
      <c r="K697" s="2" t="n"/>
      <c r="L697" s="4" t="n"/>
      <c r="M697" s="2" t="n"/>
      <c r="N697" s="13">
        <f>IF($P697="","",IF($P697&lt;&gt;"OK",NA(),IF(J697="Approved",IF(E697&gt;'Settings'!$B$3,0,NETWORKDAYS(E697,MIN(F697,'Settings'!$B$3),'Holidays'!$A$2:$A$51)*G697*'Settings'!$B$4*VLOOKUP(B697,'Employees'!$A$2:$I$101,5,FALSE)),0)))</f>
        <v/>
      </c>
      <c r="O697" s="13">
        <f>IF($P697="","",IF($P697&lt;&gt;"OK",NA(),IF(J697="Approved",I697-N697,0)))</f>
        <v/>
      </c>
      <c r="P697" s="8">
        <f>IF(COUNTA(A697:B697,D697:G697,J697:M697)=0,"",IF('Settings'!$B$7&lt;&gt;"OK","CHECK SETTINGS",IF(OR(A697="",COUNTIFS($A$2:$A$1001,A697)&lt;&gt;1,COUNTIFS('Employees'!$A$2:$A$101,B697,'Employees'!$I$2:$I$101,"OK")&lt;&gt;1,COUNTIFS('Settings'!$H$11:$H$13,D697)&lt;&gt;1),"CHECK ID / TYPE",IF(OR(NOT(ISNUMBER(E697)),NOT(ISNUMBER(F697)),NOT(ISNUMBER(G697))),"CHECK DATES / FRACTION",IF(OR(E697&lt;MAX('Settings'!$B$2,VLOOKUP(B697,'Employees'!$A$2:$H$101,3,FALSE)),F697&gt;'Settings'!$B$5,F697&lt;E697,NOT(OR(G697=1,AND(G697=0.5,E697=F697))),NOT(OR(J697="Pending",J697="Approved",J697="Denied",J697="Canceled"))),"CHECK DATES / FRACTION / STATUS",IF(AND(OR(J697="Approved",J697="Denied"),OR(K697="",NOT(ISNUMBER(L697)))),"ADD DECISION RECORD",IF(AND(OR(J697="Approved",J697="Pending"),COUNTIFS($B$2:$B$1001,B697,$E$2:$E$1001,"&lt;="&amp;F697,$F$2:$F$1001,"&gt;="&amp;E697,$J$2:$J$1001,"&lt;&gt;Denied",$J$2:$J$1001,"&lt;&gt;Canceled")&gt;1),"OVERLAPPING ACTIVE REQUESTS",IF(NETWORKDAYS(E697,F697,'Holidays'!$A$2:$A$51)=0,"NO WORKDAYS","OK"))))))))</f>
        <v/>
      </c>
    </row>
    <row r="698">
      <c r="A698" s="11" t="n"/>
      <c r="B698" s="11" t="n"/>
      <c r="C698" s="8">
        <f>IF($P698="","",IF($P698&lt;&gt;"OK",NA(),VLOOKUP(B698,'Employees'!$A$2:$I$101,2,FALSE)))</f>
        <v/>
      </c>
      <c r="D698" s="2" t="n"/>
      <c r="E698" s="4" t="n"/>
      <c r="F698" s="4" t="n"/>
      <c r="G698" s="12" t="n"/>
      <c r="H698" s="13">
        <f>IF($P698="","",IF($P698&lt;&gt;"OK",NA(),NETWORKDAYS(E698,F698,'Holidays'!$A$2:$A$51)*G698))</f>
        <v/>
      </c>
      <c r="I698" s="13">
        <f>IF($P698="","",IF($P698&lt;&gt;"OK",NA(),H698*'Settings'!$B$4*VLOOKUP(B698,'Employees'!$A$2:$I$101,5,FALSE)))</f>
        <v/>
      </c>
      <c r="J698" s="2" t="n"/>
      <c r="K698" s="2" t="n"/>
      <c r="L698" s="4" t="n"/>
      <c r="M698" s="2" t="n"/>
      <c r="N698" s="13">
        <f>IF($P698="","",IF($P698&lt;&gt;"OK",NA(),IF(J698="Approved",IF(E698&gt;'Settings'!$B$3,0,NETWORKDAYS(E698,MIN(F698,'Settings'!$B$3),'Holidays'!$A$2:$A$51)*G698*'Settings'!$B$4*VLOOKUP(B698,'Employees'!$A$2:$I$101,5,FALSE)),0)))</f>
        <v/>
      </c>
      <c r="O698" s="13">
        <f>IF($P698="","",IF($P698&lt;&gt;"OK",NA(),IF(J698="Approved",I698-N698,0)))</f>
        <v/>
      </c>
      <c r="P698" s="8">
        <f>IF(COUNTA(A698:B698,D698:G698,J698:M698)=0,"",IF('Settings'!$B$7&lt;&gt;"OK","CHECK SETTINGS",IF(OR(A698="",COUNTIFS($A$2:$A$1001,A698)&lt;&gt;1,COUNTIFS('Employees'!$A$2:$A$101,B698,'Employees'!$I$2:$I$101,"OK")&lt;&gt;1,COUNTIFS('Settings'!$H$11:$H$13,D698)&lt;&gt;1),"CHECK ID / TYPE",IF(OR(NOT(ISNUMBER(E698)),NOT(ISNUMBER(F698)),NOT(ISNUMBER(G698))),"CHECK DATES / FRACTION",IF(OR(E698&lt;MAX('Settings'!$B$2,VLOOKUP(B698,'Employees'!$A$2:$H$101,3,FALSE)),F698&gt;'Settings'!$B$5,F698&lt;E698,NOT(OR(G698=1,AND(G698=0.5,E698=F698))),NOT(OR(J698="Pending",J698="Approved",J698="Denied",J698="Canceled"))),"CHECK DATES / FRACTION / STATUS",IF(AND(OR(J698="Approved",J698="Denied"),OR(K698="",NOT(ISNUMBER(L698)))),"ADD DECISION RECORD",IF(AND(OR(J698="Approved",J698="Pending"),COUNTIFS($B$2:$B$1001,B698,$E$2:$E$1001,"&lt;="&amp;F698,$F$2:$F$1001,"&gt;="&amp;E698,$J$2:$J$1001,"&lt;&gt;Denied",$J$2:$J$1001,"&lt;&gt;Canceled")&gt;1),"OVERLAPPING ACTIVE REQUESTS",IF(NETWORKDAYS(E698,F698,'Holidays'!$A$2:$A$51)=0,"NO WORKDAYS","OK"))))))))</f>
        <v/>
      </c>
    </row>
    <row r="699">
      <c r="A699" s="11" t="n"/>
      <c r="B699" s="11" t="n"/>
      <c r="C699" s="8">
        <f>IF($P699="","",IF($P699&lt;&gt;"OK",NA(),VLOOKUP(B699,'Employees'!$A$2:$I$101,2,FALSE)))</f>
        <v/>
      </c>
      <c r="D699" s="2" t="n"/>
      <c r="E699" s="4" t="n"/>
      <c r="F699" s="4" t="n"/>
      <c r="G699" s="12" t="n"/>
      <c r="H699" s="13">
        <f>IF($P699="","",IF($P699&lt;&gt;"OK",NA(),NETWORKDAYS(E699,F699,'Holidays'!$A$2:$A$51)*G699))</f>
        <v/>
      </c>
      <c r="I699" s="13">
        <f>IF($P699="","",IF($P699&lt;&gt;"OK",NA(),H699*'Settings'!$B$4*VLOOKUP(B699,'Employees'!$A$2:$I$101,5,FALSE)))</f>
        <v/>
      </c>
      <c r="J699" s="2" t="n"/>
      <c r="K699" s="2" t="n"/>
      <c r="L699" s="4" t="n"/>
      <c r="M699" s="2" t="n"/>
      <c r="N699" s="13">
        <f>IF($P699="","",IF($P699&lt;&gt;"OK",NA(),IF(J699="Approved",IF(E699&gt;'Settings'!$B$3,0,NETWORKDAYS(E699,MIN(F699,'Settings'!$B$3),'Holidays'!$A$2:$A$51)*G699*'Settings'!$B$4*VLOOKUP(B699,'Employees'!$A$2:$I$101,5,FALSE)),0)))</f>
        <v/>
      </c>
      <c r="O699" s="13">
        <f>IF($P699="","",IF($P699&lt;&gt;"OK",NA(),IF(J699="Approved",I699-N699,0)))</f>
        <v/>
      </c>
      <c r="P699" s="8">
        <f>IF(COUNTA(A699:B699,D699:G699,J699:M699)=0,"",IF('Settings'!$B$7&lt;&gt;"OK","CHECK SETTINGS",IF(OR(A699="",COUNTIFS($A$2:$A$1001,A699)&lt;&gt;1,COUNTIFS('Employees'!$A$2:$A$101,B699,'Employees'!$I$2:$I$101,"OK")&lt;&gt;1,COUNTIFS('Settings'!$H$11:$H$13,D699)&lt;&gt;1),"CHECK ID / TYPE",IF(OR(NOT(ISNUMBER(E699)),NOT(ISNUMBER(F699)),NOT(ISNUMBER(G699))),"CHECK DATES / FRACTION",IF(OR(E699&lt;MAX('Settings'!$B$2,VLOOKUP(B699,'Employees'!$A$2:$H$101,3,FALSE)),F699&gt;'Settings'!$B$5,F699&lt;E699,NOT(OR(G699=1,AND(G699=0.5,E699=F699))),NOT(OR(J699="Pending",J699="Approved",J699="Denied",J699="Canceled"))),"CHECK DATES / FRACTION / STATUS",IF(AND(OR(J699="Approved",J699="Denied"),OR(K699="",NOT(ISNUMBER(L699)))),"ADD DECISION RECORD",IF(AND(OR(J699="Approved",J699="Pending"),COUNTIFS($B$2:$B$1001,B699,$E$2:$E$1001,"&lt;="&amp;F699,$F$2:$F$1001,"&gt;="&amp;E699,$J$2:$J$1001,"&lt;&gt;Denied",$J$2:$J$1001,"&lt;&gt;Canceled")&gt;1),"OVERLAPPING ACTIVE REQUESTS",IF(NETWORKDAYS(E699,F699,'Holidays'!$A$2:$A$51)=0,"NO WORKDAYS","OK"))))))))</f>
        <v/>
      </c>
    </row>
    <row r="700">
      <c r="A700" s="11" t="n"/>
      <c r="B700" s="11" t="n"/>
      <c r="C700" s="8">
        <f>IF($P700="","",IF($P700&lt;&gt;"OK",NA(),VLOOKUP(B700,'Employees'!$A$2:$I$101,2,FALSE)))</f>
        <v/>
      </c>
      <c r="D700" s="2" t="n"/>
      <c r="E700" s="4" t="n"/>
      <c r="F700" s="4" t="n"/>
      <c r="G700" s="12" t="n"/>
      <c r="H700" s="13">
        <f>IF($P700="","",IF($P700&lt;&gt;"OK",NA(),NETWORKDAYS(E700,F700,'Holidays'!$A$2:$A$51)*G700))</f>
        <v/>
      </c>
      <c r="I700" s="13">
        <f>IF($P700="","",IF($P700&lt;&gt;"OK",NA(),H700*'Settings'!$B$4*VLOOKUP(B700,'Employees'!$A$2:$I$101,5,FALSE)))</f>
        <v/>
      </c>
      <c r="J700" s="2" t="n"/>
      <c r="K700" s="2" t="n"/>
      <c r="L700" s="4" t="n"/>
      <c r="M700" s="2" t="n"/>
      <c r="N700" s="13">
        <f>IF($P700="","",IF($P700&lt;&gt;"OK",NA(),IF(J700="Approved",IF(E700&gt;'Settings'!$B$3,0,NETWORKDAYS(E700,MIN(F700,'Settings'!$B$3),'Holidays'!$A$2:$A$51)*G700*'Settings'!$B$4*VLOOKUP(B700,'Employees'!$A$2:$I$101,5,FALSE)),0)))</f>
        <v/>
      </c>
      <c r="O700" s="13">
        <f>IF($P700="","",IF($P700&lt;&gt;"OK",NA(),IF(J700="Approved",I700-N700,0)))</f>
        <v/>
      </c>
      <c r="P700" s="8">
        <f>IF(COUNTA(A700:B700,D700:G700,J700:M700)=0,"",IF('Settings'!$B$7&lt;&gt;"OK","CHECK SETTINGS",IF(OR(A700="",COUNTIFS($A$2:$A$1001,A700)&lt;&gt;1,COUNTIFS('Employees'!$A$2:$A$101,B700,'Employees'!$I$2:$I$101,"OK")&lt;&gt;1,COUNTIFS('Settings'!$H$11:$H$13,D700)&lt;&gt;1),"CHECK ID / TYPE",IF(OR(NOT(ISNUMBER(E700)),NOT(ISNUMBER(F700)),NOT(ISNUMBER(G700))),"CHECK DATES / FRACTION",IF(OR(E700&lt;MAX('Settings'!$B$2,VLOOKUP(B700,'Employees'!$A$2:$H$101,3,FALSE)),F700&gt;'Settings'!$B$5,F700&lt;E700,NOT(OR(G700=1,AND(G700=0.5,E700=F700))),NOT(OR(J700="Pending",J700="Approved",J700="Denied",J700="Canceled"))),"CHECK DATES / FRACTION / STATUS",IF(AND(OR(J700="Approved",J700="Denied"),OR(K700="",NOT(ISNUMBER(L700)))),"ADD DECISION RECORD",IF(AND(OR(J700="Approved",J700="Pending"),COUNTIFS($B$2:$B$1001,B700,$E$2:$E$1001,"&lt;="&amp;F700,$F$2:$F$1001,"&gt;="&amp;E700,$J$2:$J$1001,"&lt;&gt;Denied",$J$2:$J$1001,"&lt;&gt;Canceled")&gt;1),"OVERLAPPING ACTIVE REQUESTS",IF(NETWORKDAYS(E700,F700,'Holidays'!$A$2:$A$51)=0,"NO WORKDAYS","OK"))))))))</f>
        <v/>
      </c>
    </row>
    <row r="701">
      <c r="A701" s="11" t="n"/>
      <c r="B701" s="11" t="n"/>
      <c r="C701" s="8">
        <f>IF($P701="","",IF($P701&lt;&gt;"OK",NA(),VLOOKUP(B701,'Employees'!$A$2:$I$101,2,FALSE)))</f>
        <v/>
      </c>
      <c r="D701" s="2" t="n"/>
      <c r="E701" s="4" t="n"/>
      <c r="F701" s="4" t="n"/>
      <c r="G701" s="12" t="n"/>
      <c r="H701" s="13">
        <f>IF($P701="","",IF($P701&lt;&gt;"OK",NA(),NETWORKDAYS(E701,F701,'Holidays'!$A$2:$A$51)*G701))</f>
        <v/>
      </c>
      <c r="I701" s="13">
        <f>IF($P701="","",IF($P701&lt;&gt;"OK",NA(),H701*'Settings'!$B$4*VLOOKUP(B701,'Employees'!$A$2:$I$101,5,FALSE)))</f>
        <v/>
      </c>
      <c r="J701" s="2" t="n"/>
      <c r="K701" s="2" t="n"/>
      <c r="L701" s="4" t="n"/>
      <c r="M701" s="2" t="n"/>
      <c r="N701" s="13">
        <f>IF($P701="","",IF($P701&lt;&gt;"OK",NA(),IF(J701="Approved",IF(E701&gt;'Settings'!$B$3,0,NETWORKDAYS(E701,MIN(F701,'Settings'!$B$3),'Holidays'!$A$2:$A$51)*G701*'Settings'!$B$4*VLOOKUP(B701,'Employees'!$A$2:$I$101,5,FALSE)),0)))</f>
        <v/>
      </c>
      <c r="O701" s="13">
        <f>IF($P701="","",IF($P701&lt;&gt;"OK",NA(),IF(J701="Approved",I701-N701,0)))</f>
        <v/>
      </c>
      <c r="P701" s="8">
        <f>IF(COUNTA(A701:B701,D701:G701,J701:M701)=0,"",IF('Settings'!$B$7&lt;&gt;"OK","CHECK SETTINGS",IF(OR(A701="",COUNTIFS($A$2:$A$1001,A701)&lt;&gt;1,COUNTIFS('Employees'!$A$2:$A$101,B701,'Employees'!$I$2:$I$101,"OK")&lt;&gt;1,COUNTIFS('Settings'!$H$11:$H$13,D701)&lt;&gt;1),"CHECK ID / TYPE",IF(OR(NOT(ISNUMBER(E701)),NOT(ISNUMBER(F701)),NOT(ISNUMBER(G701))),"CHECK DATES / FRACTION",IF(OR(E701&lt;MAX('Settings'!$B$2,VLOOKUP(B701,'Employees'!$A$2:$H$101,3,FALSE)),F701&gt;'Settings'!$B$5,F701&lt;E701,NOT(OR(G701=1,AND(G701=0.5,E701=F701))),NOT(OR(J701="Pending",J701="Approved",J701="Denied",J701="Canceled"))),"CHECK DATES / FRACTION / STATUS",IF(AND(OR(J701="Approved",J701="Denied"),OR(K701="",NOT(ISNUMBER(L701)))),"ADD DECISION RECORD",IF(AND(OR(J701="Approved",J701="Pending"),COUNTIFS($B$2:$B$1001,B701,$E$2:$E$1001,"&lt;="&amp;F701,$F$2:$F$1001,"&gt;="&amp;E701,$J$2:$J$1001,"&lt;&gt;Denied",$J$2:$J$1001,"&lt;&gt;Canceled")&gt;1),"OVERLAPPING ACTIVE REQUESTS",IF(NETWORKDAYS(E701,F701,'Holidays'!$A$2:$A$51)=0,"NO WORKDAYS","OK"))))))))</f>
        <v/>
      </c>
    </row>
    <row r="702">
      <c r="A702" s="11" t="n"/>
      <c r="B702" s="11" t="n"/>
      <c r="C702" s="8">
        <f>IF($P702="","",IF($P702&lt;&gt;"OK",NA(),VLOOKUP(B702,'Employees'!$A$2:$I$101,2,FALSE)))</f>
        <v/>
      </c>
      <c r="D702" s="2" t="n"/>
      <c r="E702" s="4" t="n"/>
      <c r="F702" s="4" t="n"/>
      <c r="G702" s="12" t="n"/>
      <c r="H702" s="13">
        <f>IF($P702="","",IF($P702&lt;&gt;"OK",NA(),NETWORKDAYS(E702,F702,'Holidays'!$A$2:$A$51)*G702))</f>
        <v/>
      </c>
      <c r="I702" s="13">
        <f>IF($P702="","",IF($P702&lt;&gt;"OK",NA(),H702*'Settings'!$B$4*VLOOKUP(B702,'Employees'!$A$2:$I$101,5,FALSE)))</f>
        <v/>
      </c>
      <c r="J702" s="2" t="n"/>
      <c r="K702" s="2" t="n"/>
      <c r="L702" s="4" t="n"/>
      <c r="M702" s="2" t="n"/>
      <c r="N702" s="13">
        <f>IF($P702="","",IF($P702&lt;&gt;"OK",NA(),IF(J702="Approved",IF(E702&gt;'Settings'!$B$3,0,NETWORKDAYS(E702,MIN(F702,'Settings'!$B$3),'Holidays'!$A$2:$A$51)*G702*'Settings'!$B$4*VLOOKUP(B702,'Employees'!$A$2:$I$101,5,FALSE)),0)))</f>
        <v/>
      </c>
      <c r="O702" s="13">
        <f>IF($P702="","",IF($P702&lt;&gt;"OK",NA(),IF(J702="Approved",I702-N702,0)))</f>
        <v/>
      </c>
      <c r="P702" s="8">
        <f>IF(COUNTA(A702:B702,D702:G702,J702:M702)=0,"",IF('Settings'!$B$7&lt;&gt;"OK","CHECK SETTINGS",IF(OR(A702="",COUNTIFS($A$2:$A$1001,A702)&lt;&gt;1,COUNTIFS('Employees'!$A$2:$A$101,B702,'Employees'!$I$2:$I$101,"OK")&lt;&gt;1,COUNTIFS('Settings'!$H$11:$H$13,D702)&lt;&gt;1),"CHECK ID / TYPE",IF(OR(NOT(ISNUMBER(E702)),NOT(ISNUMBER(F702)),NOT(ISNUMBER(G702))),"CHECK DATES / FRACTION",IF(OR(E702&lt;MAX('Settings'!$B$2,VLOOKUP(B702,'Employees'!$A$2:$H$101,3,FALSE)),F702&gt;'Settings'!$B$5,F702&lt;E702,NOT(OR(G702=1,AND(G702=0.5,E702=F702))),NOT(OR(J702="Pending",J702="Approved",J702="Denied",J702="Canceled"))),"CHECK DATES / FRACTION / STATUS",IF(AND(OR(J702="Approved",J702="Denied"),OR(K702="",NOT(ISNUMBER(L702)))),"ADD DECISION RECORD",IF(AND(OR(J702="Approved",J702="Pending"),COUNTIFS($B$2:$B$1001,B702,$E$2:$E$1001,"&lt;="&amp;F702,$F$2:$F$1001,"&gt;="&amp;E702,$J$2:$J$1001,"&lt;&gt;Denied",$J$2:$J$1001,"&lt;&gt;Canceled")&gt;1),"OVERLAPPING ACTIVE REQUESTS",IF(NETWORKDAYS(E702,F702,'Holidays'!$A$2:$A$51)=0,"NO WORKDAYS","OK"))))))))</f>
        <v/>
      </c>
    </row>
    <row r="703">
      <c r="A703" s="11" t="n"/>
      <c r="B703" s="11" t="n"/>
      <c r="C703" s="8">
        <f>IF($P703="","",IF($P703&lt;&gt;"OK",NA(),VLOOKUP(B703,'Employees'!$A$2:$I$101,2,FALSE)))</f>
        <v/>
      </c>
      <c r="D703" s="2" t="n"/>
      <c r="E703" s="4" t="n"/>
      <c r="F703" s="4" t="n"/>
      <c r="G703" s="12" t="n"/>
      <c r="H703" s="13">
        <f>IF($P703="","",IF($P703&lt;&gt;"OK",NA(),NETWORKDAYS(E703,F703,'Holidays'!$A$2:$A$51)*G703))</f>
        <v/>
      </c>
      <c r="I703" s="13">
        <f>IF($P703="","",IF($P703&lt;&gt;"OK",NA(),H703*'Settings'!$B$4*VLOOKUP(B703,'Employees'!$A$2:$I$101,5,FALSE)))</f>
        <v/>
      </c>
      <c r="J703" s="2" t="n"/>
      <c r="K703" s="2" t="n"/>
      <c r="L703" s="4" t="n"/>
      <c r="M703" s="2" t="n"/>
      <c r="N703" s="13">
        <f>IF($P703="","",IF($P703&lt;&gt;"OK",NA(),IF(J703="Approved",IF(E703&gt;'Settings'!$B$3,0,NETWORKDAYS(E703,MIN(F703,'Settings'!$B$3),'Holidays'!$A$2:$A$51)*G703*'Settings'!$B$4*VLOOKUP(B703,'Employees'!$A$2:$I$101,5,FALSE)),0)))</f>
        <v/>
      </c>
      <c r="O703" s="13">
        <f>IF($P703="","",IF($P703&lt;&gt;"OK",NA(),IF(J703="Approved",I703-N703,0)))</f>
        <v/>
      </c>
      <c r="P703" s="8">
        <f>IF(COUNTA(A703:B703,D703:G703,J703:M703)=0,"",IF('Settings'!$B$7&lt;&gt;"OK","CHECK SETTINGS",IF(OR(A703="",COUNTIFS($A$2:$A$1001,A703)&lt;&gt;1,COUNTIFS('Employees'!$A$2:$A$101,B703,'Employees'!$I$2:$I$101,"OK")&lt;&gt;1,COUNTIFS('Settings'!$H$11:$H$13,D703)&lt;&gt;1),"CHECK ID / TYPE",IF(OR(NOT(ISNUMBER(E703)),NOT(ISNUMBER(F703)),NOT(ISNUMBER(G703))),"CHECK DATES / FRACTION",IF(OR(E703&lt;MAX('Settings'!$B$2,VLOOKUP(B703,'Employees'!$A$2:$H$101,3,FALSE)),F703&gt;'Settings'!$B$5,F703&lt;E703,NOT(OR(G703=1,AND(G703=0.5,E703=F703))),NOT(OR(J703="Pending",J703="Approved",J703="Denied",J703="Canceled"))),"CHECK DATES / FRACTION / STATUS",IF(AND(OR(J703="Approved",J703="Denied"),OR(K703="",NOT(ISNUMBER(L703)))),"ADD DECISION RECORD",IF(AND(OR(J703="Approved",J703="Pending"),COUNTIFS($B$2:$B$1001,B703,$E$2:$E$1001,"&lt;="&amp;F703,$F$2:$F$1001,"&gt;="&amp;E703,$J$2:$J$1001,"&lt;&gt;Denied",$J$2:$J$1001,"&lt;&gt;Canceled")&gt;1),"OVERLAPPING ACTIVE REQUESTS",IF(NETWORKDAYS(E703,F703,'Holidays'!$A$2:$A$51)=0,"NO WORKDAYS","OK"))))))))</f>
        <v/>
      </c>
    </row>
    <row r="704">
      <c r="A704" s="11" t="n"/>
      <c r="B704" s="11" t="n"/>
      <c r="C704" s="8">
        <f>IF($P704="","",IF($P704&lt;&gt;"OK",NA(),VLOOKUP(B704,'Employees'!$A$2:$I$101,2,FALSE)))</f>
        <v/>
      </c>
      <c r="D704" s="2" t="n"/>
      <c r="E704" s="4" t="n"/>
      <c r="F704" s="4" t="n"/>
      <c r="G704" s="12" t="n"/>
      <c r="H704" s="13">
        <f>IF($P704="","",IF($P704&lt;&gt;"OK",NA(),NETWORKDAYS(E704,F704,'Holidays'!$A$2:$A$51)*G704))</f>
        <v/>
      </c>
      <c r="I704" s="13">
        <f>IF($P704="","",IF($P704&lt;&gt;"OK",NA(),H704*'Settings'!$B$4*VLOOKUP(B704,'Employees'!$A$2:$I$101,5,FALSE)))</f>
        <v/>
      </c>
      <c r="J704" s="2" t="n"/>
      <c r="K704" s="2" t="n"/>
      <c r="L704" s="4" t="n"/>
      <c r="M704" s="2" t="n"/>
      <c r="N704" s="13">
        <f>IF($P704="","",IF($P704&lt;&gt;"OK",NA(),IF(J704="Approved",IF(E704&gt;'Settings'!$B$3,0,NETWORKDAYS(E704,MIN(F704,'Settings'!$B$3),'Holidays'!$A$2:$A$51)*G704*'Settings'!$B$4*VLOOKUP(B704,'Employees'!$A$2:$I$101,5,FALSE)),0)))</f>
        <v/>
      </c>
      <c r="O704" s="13">
        <f>IF($P704="","",IF($P704&lt;&gt;"OK",NA(),IF(J704="Approved",I704-N704,0)))</f>
        <v/>
      </c>
      <c r="P704" s="8">
        <f>IF(COUNTA(A704:B704,D704:G704,J704:M704)=0,"",IF('Settings'!$B$7&lt;&gt;"OK","CHECK SETTINGS",IF(OR(A704="",COUNTIFS($A$2:$A$1001,A704)&lt;&gt;1,COUNTIFS('Employees'!$A$2:$A$101,B704,'Employees'!$I$2:$I$101,"OK")&lt;&gt;1,COUNTIFS('Settings'!$H$11:$H$13,D704)&lt;&gt;1),"CHECK ID / TYPE",IF(OR(NOT(ISNUMBER(E704)),NOT(ISNUMBER(F704)),NOT(ISNUMBER(G704))),"CHECK DATES / FRACTION",IF(OR(E704&lt;MAX('Settings'!$B$2,VLOOKUP(B704,'Employees'!$A$2:$H$101,3,FALSE)),F704&gt;'Settings'!$B$5,F704&lt;E704,NOT(OR(G704=1,AND(G704=0.5,E704=F704))),NOT(OR(J704="Pending",J704="Approved",J704="Denied",J704="Canceled"))),"CHECK DATES / FRACTION / STATUS",IF(AND(OR(J704="Approved",J704="Denied"),OR(K704="",NOT(ISNUMBER(L704)))),"ADD DECISION RECORD",IF(AND(OR(J704="Approved",J704="Pending"),COUNTIFS($B$2:$B$1001,B704,$E$2:$E$1001,"&lt;="&amp;F704,$F$2:$F$1001,"&gt;="&amp;E704,$J$2:$J$1001,"&lt;&gt;Denied",$J$2:$J$1001,"&lt;&gt;Canceled")&gt;1),"OVERLAPPING ACTIVE REQUESTS",IF(NETWORKDAYS(E704,F704,'Holidays'!$A$2:$A$51)=0,"NO WORKDAYS","OK"))))))))</f>
        <v/>
      </c>
    </row>
    <row r="705">
      <c r="A705" s="11" t="n"/>
      <c r="B705" s="11" t="n"/>
      <c r="C705" s="8">
        <f>IF($P705="","",IF($P705&lt;&gt;"OK",NA(),VLOOKUP(B705,'Employees'!$A$2:$I$101,2,FALSE)))</f>
        <v/>
      </c>
      <c r="D705" s="2" t="n"/>
      <c r="E705" s="4" t="n"/>
      <c r="F705" s="4" t="n"/>
      <c r="G705" s="12" t="n"/>
      <c r="H705" s="13">
        <f>IF($P705="","",IF($P705&lt;&gt;"OK",NA(),NETWORKDAYS(E705,F705,'Holidays'!$A$2:$A$51)*G705))</f>
        <v/>
      </c>
      <c r="I705" s="13">
        <f>IF($P705="","",IF($P705&lt;&gt;"OK",NA(),H705*'Settings'!$B$4*VLOOKUP(B705,'Employees'!$A$2:$I$101,5,FALSE)))</f>
        <v/>
      </c>
      <c r="J705" s="2" t="n"/>
      <c r="K705" s="2" t="n"/>
      <c r="L705" s="4" t="n"/>
      <c r="M705" s="2" t="n"/>
      <c r="N705" s="13">
        <f>IF($P705="","",IF($P705&lt;&gt;"OK",NA(),IF(J705="Approved",IF(E705&gt;'Settings'!$B$3,0,NETWORKDAYS(E705,MIN(F705,'Settings'!$B$3),'Holidays'!$A$2:$A$51)*G705*'Settings'!$B$4*VLOOKUP(B705,'Employees'!$A$2:$I$101,5,FALSE)),0)))</f>
        <v/>
      </c>
      <c r="O705" s="13">
        <f>IF($P705="","",IF($P705&lt;&gt;"OK",NA(),IF(J705="Approved",I705-N705,0)))</f>
        <v/>
      </c>
      <c r="P705" s="8">
        <f>IF(COUNTA(A705:B705,D705:G705,J705:M705)=0,"",IF('Settings'!$B$7&lt;&gt;"OK","CHECK SETTINGS",IF(OR(A705="",COUNTIFS($A$2:$A$1001,A705)&lt;&gt;1,COUNTIFS('Employees'!$A$2:$A$101,B705,'Employees'!$I$2:$I$101,"OK")&lt;&gt;1,COUNTIFS('Settings'!$H$11:$H$13,D705)&lt;&gt;1),"CHECK ID / TYPE",IF(OR(NOT(ISNUMBER(E705)),NOT(ISNUMBER(F705)),NOT(ISNUMBER(G705))),"CHECK DATES / FRACTION",IF(OR(E705&lt;MAX('Settings'!$B$2,VLOOKUP(B705,'Employees'!$A$2:$H$101,3,FALSE)),F705&gt;'Settings'!$B$5,F705&lt;E705,NOT(OR(G705=1,AND(G705=0.5,E705=F705))),NOT(OR(J705="Pending",J705="Approved",J705="Denied",J705="Canceled"))),"CHECK DATES / FRACTION / STATUS",IF(AND(OR(J705="Approved",J705="Denied"),OR(K705="",NOT(ISNUMBER(L705)))),"ADD DECISION RECORD",IF(AND(OR(J705="Approved",J705="Pending"),COUNTIFS($B$2:$B$1001,B705,$E$2:$E$1001,"&lt;="&amp;F705,$F$2:$F$1001,"&gt;="&amp;E705,$J$2:$J$1001,"&lt;&gt;Denied",$J$2:$J$1001,"&lt;&gt;Canceled")&gt;1),"OVERLAPPING ACTIVE REQUESTS",IF(NETWORKDAYS(E705,F705,'Holidays'!$A$2:$A$51)=0,"NO WORKDAYS","OK"))))))))</f>
        <v/>
      </c>
    </row>
    <row r="706">
      <c r="A706" s="11" t="n"/>
      <c r="B706" s="11" t="n"/>
      <c r="C706" s="8">
        <f>IF($P706="","",IF($P706&lt;&gt;"OK",NA(),VLOOKUP(B706,'Employees'!$A$2:$I$101,2,FALSE)))</f>
        <v/>
      </c>
      <c r="D706" s="2" t="n"/>
      <c r="E706" s="4" t="n"/>
      <c r="F706" s="4" t="n"/>
      <c r="G706" s="12" t="n"/>
      <c r="H706" s="13">
        <f>IF($P706="","",IF($P706&lt;&gt;"OK",NA(),NETWORKDAYS(E706,F706,'Holidays'!$A$2:$A$51)*G706))</f>
        <v/>
      </c>
      <c r="I706" s="13">
        <f>IF($P706="","",IF($P706&lt;&gt;"OK",NA(),H706*'Settings'!$B$4*VLOOKUP(B706,'Employees'!$A$2:$I$101,5,FALSE)))</f>
        <v/>
      </c>
      <c r="J706" s="2" t="n"/>
      <c r="K706" s="2" t="n"/>
      <c r="L706" s="4" t="n"/>
      <c r="M706" s="2" t="n"/>
      <c r="N706" s="13">
        <f>IF($P706="","",IF($P706&lt;&gt;"OK",NA(),IF(J706="Approved",IF(E706&gt;'Settings'!$B$3,0,NETWORKDAYS(E706,MIN(F706,'Settings'!$B$3),'Holidays'!$A$2:$A$51)*G706*'Settings'!$B$4*VLOOKUP(B706,'Employees'!$A$2:$I$101,5,FALSE)),0)))</f>
        <v/>
      </c>
      <c r="O706" s="13">
        <f>IF($P706="","",IF($P706&lt;&gt;"OK",NA(),IF(J706="Approved",I706-N706,0)))</f>
        <v/>
      </c>
      <c r="P706" s="8">
        <f>IF(COUNTA(A706:B706,D706:G706,J706:M706)=0,"",IF('Settings'!$B$7&lt;&gt;"OK","CHECK SETTINGS",IF(OR(A706="",COUNTIFS($A$2:$A$1001,A706)&lt;&gt;1,COUNTIFS('Employees'!$A$2:$A$101,B706,'Employees'!$I$2:$I$101,"OK")&lt;&gt;1,COUNTIFS('Settings'!$H$11:$H$13,D706)&lt;&gt;1),"CHECK ID / TYPE",IF(OR(NOT(ISNUMBER(E706)),NOT(ISNUMBER(F706)),NOT(ISNUMBER(G706))),"CHECK DATES / FRACTION",IF(OR(E706&lt;MAX('Settings'!$B$2,VLOOKUP(B706,'Employees'!$A$2:$H$101,3,FALSE)),F706&gt;'Settings'!$B$5,F706&lt;E706,NOT(OR(G706=1,AND(G706=0.5,E706=F706))),NOT(OR(J706="Pending",J706="Approved",J706="Denied",J706="Canceled"))),"CHECK DATES / FRACTION / STATUS",IF(AND(OR(J706="Approved",J706="Denied"),OR(K706="",NOT(ISNUMBER(L706)))),"ADD DECISION RECORD",IF(AND(OR(J706="Approved",J706="Pending"),COUNTIFS($B$2:$B$1001,B706,$E$2:$E$1001,"&lt;="&amp;F706,$F$2:$F$1001,"&gt;="&amp;E706,$J$2:$J$1001,"&lt;&gt;Denied",$J$2:$J$1001,"&lt;&gt;Canceled")&gt;1),"OVERLAPPING ACTIVE REQUESTS",IF(NETWORKDAYS(E706,F706,'Holidays'!$A$2:$A$51)=0,"NO WORKDAYS","OK"))))))))</f>
        <v/>
      </c>
    </row>
    <row r="707">
      <c r="A707" s="11" t="n"/>
      <c r="B707" s="11" t="n"/>
      <c r="C707" s="8">
        <f>IF($P707="","",IF($P707&lt;&gt;"OK",NA(),VLOOKUP(B707,'Employees'!$A$2:$I$101,2,FALSE)))</f>
        <v/>
      </c>
      <c r="D707" s="2" t="n"/>
      <c r="E707" s="4" t="n"/>
      <c r="F707" s="4" t="n"/>
      <c r="G707" s="12" t="n"/>
      <c r="H707" s="13">
        <f>IF($P707="","",IF($P707&lt;&gt;"OK",NA(),NETWORKDAYS(E707,F707,'Holidays'!$A$2:$A$51)*G707))</f>
        <v/>
      </c>
      <c r="I707" s="13">
        <f>IF($P707="","",IF($P707&lt;&gt;"OK",NA(),H707*'Settings'!$B$4*VLOOKUP(B707,'Employees'!$A$2:$I$101,5,FALSE)))</f>
        <v/>
      </c>
      <c r="J707" s="2" t="n"/>
      <c r="K707" s="2" t="n"/>
      <c r="L707" s="4" t="n"/>
      <c r="M707" s="2" t="n"/>
      <c r="N707" s="13">
        <f>IF($P707="","",IF($P707&lt;&gt;"OK",NA(),IF(J707="Approved",IF(E707&gt;'Settings'!$B$3,0,NETWORKDAYS(E707,MIN(F707,'Settings'!$B$3),'Holidays'!$A$2:$A$51)*G707*'Settings'!$B$4*VLOOKUP(B707,'Employees'!$A$2:$I$101,5,FALSE)),0)))</f>
        <v/>
      </c>
      <c r="O707" s="13">
        <f>IF($P707="","",IF($P707&lt;&gt;"OK",NA(),IF(J707="Approved",I707-N707,0)))</f>
        <v/>
      </c>
      <c r="P707" s="8">
        <f>IF(COUNTA(A707:B707,D707:G707,J707:M707)=0,"",IF('Settings'!$B$7&lt;&gt;"OK","CHECK SETTINGS",IF(OR(A707="",COUNTIFS($A$2:$A$1001,A707)&lt;&gt;1,COUNTIFS('Employees'!$A$2:$A$101,B707,'Employees'!$I$2:$I$101,"OK")&lt;&gt;1,COUNTIFS('Settings'!$H$11:$H$13,D707)&lt;&gt;1),"CHECK ID / TYPE",IF(OR(NOT(ISNUMBER(E707)),NOT(ISNUMBER(F707)),NOT(ISNUMBER(G707))),"CHECK DATES / FRACTION",IF(OR(E707&lt;MAX('Settings'!$B$2,VLOOKUP(B707,'Employees'!$A$2:$H$101,3,FALSE)),F707&gt;'Settings'!$B$5,F707&lt;E707,NOT(OR(G707=1,AND(G707=0.5,E707=F707))),NOT(OR(J707="Pending",J707="Approved",J707="Denied",J707="Canceled"))),"CHECK DATES / FRACTION / STATUS",IF(AND(OR(J707="Approved",J707="Denied"),OR(K707="",NOT(ISNUMBER(L707)))),"ADD DECISION RECORD",IF(AND(OR(J707="Approved",J707="Pending"),COUNTIFS($B$2:$B$1001,B707,$E$2:$E$1001,"&lt;="&amp;F707,$F$2:$F$1001,"&gt;="&amp;E707,$J$2:$J$1001,"&lt;&gt;Denied",$J$2:$J$1001,"&lt;&gt;Canceled")&gt;1),"OVERLAPPING ACTIVE REQUESTS",IF(NETWORKDAYS(E707,F707,'Holidays'!$A$2:$A$51)=0,"NO WORKDAYS","OK"))))))))</f>
        <v/>
      </c>
    </row>
    <row r="708">
      <c r="A708" s="11" t="n"/>
      <c r="B708" s="11" t="n"/>
      <c r="C708" s="8">
        <f>IF($P708="","",IF($P708&lt;&gt;"OK",NA(),VLOOKUP(B708,'Employees'!$A$2:$I$101,2,FALSE)))</f>
        <v/>
      </c>
      <c r="D708" s="2" t="n"/>
      <c r="E708" s="4" t="n"/>
      <c r="F708" s="4" t="n"/>
      <c r="G708" s="12" t="n"/>
      <c r="H708" s="13">
        <f>IF($P708="","",IF($P708&lt;&gt;"OK",NA(),NETWORKDAYS(E708,F708,'Holidays'!$A$2:$A$51)*G708))</f>
        <v/>
      </c>
      <c r="I708" s="13">
        <f>IF($P708="","",IF($P708&lt;&gt;"OK",NA(),H708*'Settings'!$B$4*VLOOKUP(B708,'Employees'!$A$2:$I$101,5,FALSE)))</f>
        <v/>
      </c>
      <c r="J708" s="2" t="n"/>
      <c r="K708" s="2" t="n"/>
      <c r="L708" s="4" t="n"/>
      <c r="M708" s="2" t="n"/>
      <c r="N708" s="13">
        <f>IF($P708="","",IF($P708&lt;&gt;"OK",NA(),IF(J708="Approved",IF(E708&gt;'Settings'!$B$3,0,NETWORKDAYS(E708,MIN(F708,'Settings'!$B$3),'Holidays'!$A$2:$A$51)*G708*'Settings'!$B$4*VLOOKUP(B708,'Employees'!$A$2:$I$101,5,FALSE)),0)))</f>
        <v/>
      </c>
      <c r="O708" s="13">
        <f>IF($P708="","",IF($P708&lt;&gt;"OK",NA(),IF(J708="Approved",I708-N708,0)))</f>
        <v/>
      </c>
      <c r="P708" s="8">
        <f>IF(COUNTA(A708:B708,D708:G708,J708:M708)=0,"",IF('Settings'!$B$7&lt;&gt;"OK","CHECK SETTINGS",IF(OR(A708="",COUNTIFS($A$2:$A$1001,A708)&lt;&gt;1,COUNTIFS('Employees'!$A$2:$A$101,B708,'Employees'!$I$2:$I$101,"OK")&lt;&gt;1,COUNTIFS('Settings'!$H$11:$H$13,D708)&lt;&gt;1),"CHECK ID / TYPE",IF(OR(NOT(ISNUMBER(E708)),NOT(ISNUMBER(F708)),NOT(ISNUMBER(G708))),"CHECK DATES / FRACTION",IF(OR(E708&lt;MAX('Settings'!$B$2,VLOOKUP(B708,'Employees'!$A$2:$H$101,3,FALSE)),F708&gt;'Settings'!$B$5,F708&lt;E708,NOT(OR(G708=1,AND(G708=0.5,E708=F708))),NOT(OR(J708="Pending",J708="Approved",J708="Denied",J708="Canceled"))),"CHECK DATES / FRACTION / STATUS",IF(AND(OR(J708="Approved",J708="Denied"),OR(K708="",NOT(ISNUMBER(L708)))),"ADD DECISION RECORD",IF(AND(OR(J708="Approved",J708="Pending"),COUNTIFS($B$2:$B$1001,B708,$E$2:$E$1001,"&lt;="&amp;F708,$F$2:$F$1001,"&gt;="&amp;E708,$J$2:$J$1001,"&lt;&gt;Denied",$J$2:$J$1001,"&lt;&gt;Canceled")&gt;1),"OVERLAPPING ACTIVE REQUESTS",IF(NETWORKDAYS(E708,F708,'Holidays'!$A$2:$A$51)=0,"NO WORKDAYS","OK"))))))))</f>
        <v/>
      </c>
    </row>
    <row r="709">
      <c r="A709" s="11" t="n"/>
      <c r="B709" s="11" t="n"/>
      <c r="C709" s="8">
        <f>IF($P709="","",IF($P709&lt;&gt;"OK",NA(),VLOOKUP(B709,'Employees'!$A$2:$I$101,2,FALSE)))</f>
        <v/>
      </c>
      <c r="D709" s="2" t="n"/>
      <c r="E709" s="4" t="n"/>
      <c r="F709" s="4" t="n"/>
      <c r="G709" s="12" t="n"/>
      <c r="H709" s="13">
        <f>IF($P709="","",IF($P709&lt;&gt;"OK",NA(),NETWORKDAYS(E709,F709,'Holidays'!$A$2:$A$51)*G709))</f>
        <v/>
      </c>
      <c r="I709" s="13">
        <f>IF($P709="","",IF($P709&lt;&gt;"OK",NA(),H709*'Settings'!$B$4*VLOOKUP(B709,'Employees'!$A$2:$I$101,5,FALSE)))</f>
        <v/>
      </c>
      <c r="J709" s="2" t="n"/>
      <c r="K709" s="2" t="n"/>
      <c r="L709" s="4" t="n"/>
      <c r="M709" s="2" t="n"/>
      <c r="N709" s="13">
        <f>IF($P709="","",IF($P709&lt;&gt;"OK",NA(),IF(J709="Approved",IF(E709&gt;'Settings'!$B$3,0,NETWORKDAYS(E709,MIN(F709,'Settings'!$B$3),'Holidays'!$A$2:$A$51)*G709*'Settings'!$B$4*VLOOKUP(B709,'Employees'!$A$2:$I$101,5,FALSE)),0)))</f>
        <v/>
      </c>
      <c r="O709" s="13">
        <f>IF($P709="","",IF($P709&lt;&gt;"OK",NA(),IF(J709="Approved",I709-N709,0)))</f>
        <v/>
      </c>
      <c r="P709" s="8">
        <f>IF(COUNTA(A709:B709,D709:G709,J709:M709)=0,"",IF('Settings'!$B$7&lt;&gt;"OK","CHECK SETTINGS",IF(OR(A709="",COUNTIFS($A$2:$A$1001,A709)&lt;&gt;1,COUNTIFS('Employees'!$A$2:$A$101,B709,'Employees'!$I$2:$I$101,"OK")&lt;&gt;1,COUNTIFS('Settings'!$H$11:$H$13,D709)&lt;&gt;1),"CHECK ID / TYPE",IF(OR(NOT(ISNUMBER(E709)),NOT(ISNUMBER(F709)),NOT(ISNUMBER(G709))),"CHECK DATES / FRACTION",IF(OR(E709&lt;MAX('Settings'!$B$2,VLOOKUP(B709,'Employees'!$A$2:$H$101,3,FALSE)),F709&gt;'Settings'!$B$5,F709&lt;E709,NOT(OR(G709=1,AND(G709=0.5,E709=F709))),NOT(OR(J709="Pending",J709="Approved",J709="Denied",J709="Canceled"))),"CHECK DATES / FRACTION / STATUS",IF(AND(OR(J709="Approved",J709="Denied"),OR(K709="",NOT(ISNUMBER(L709)))),"ADD DECISION RECORD",IF(AND(OR(J709="Approved",J709="Pending"),COUNTIFS($B$2:$B$1001,B709,$E$2:$E$1001,"&lt;="&amp;F709,$F$2:$F$1001,"&gt;="&amp;E709,$J$2:$J$1001,"&lt;&gt;Denied",$J$2:$J$1001,"&lt;&gt;Canceled")&gt;1),"OVERLAPPING ACTIVE REQUESTS",IF(NETWORKDAYS(E709,F709,'Holidays'!$A$2:$A$51)=0,"NO WORKDAYS","OK"))))))))</f>
        <v/>
      </c>
    </row>
    <row r="710">
      <c r="A710" s="11" t="n"/>
      <c r="B710" s="11" t="n"/>
      <c r="C710" s="8">
        <f>IF($P710="","",IF($P710&lt;&gt;"OK",NA(),VLOOKUP(B710,'Employees'!$A$2:$I$101,2,FALSE)))</f>
        <v/>
      </c>
      <c r="D710" s="2" t="n"/>
      <c r="E710" s="4" t="n"/>
      <c r="F710" s="4" t="n"/>
      <c r="G710" s="12" t="n"/>
      <c r="H710" s="13">
        <f>IF($P710="","",IF($P710&lt;&gt;"OK",NA(),NETWORKDAYS(E710,F710,'Holidays'!$A$2:$A$51)*G710))</f>
        <v/>
      </c>
      <c r="I710" s="13">
        <f>IF($P710="","",IF($P710&lt;&gt;"OK",NA(),H710*'Settings'!$B$4*VLOOKUP(B710,'Employees'!$A$2:$I$101,5,FALSE)))</f>
        <v/>
      </c>
      <c r="J710" s="2" t="n"/>
      <c r="K710" s="2" t="n"/>
      <c r="L710" s="4" t="n"/>
      <c r="M710" s="2" t="n"/>
      <c r="N710" s="13">
        <f>IF($P710="","",IF($P710&lt;&gt;"OK",NA(),IF(J710="Approved",IF(E710&gt;'Settings'!$B$3,0,NETWORKDAYS(E710,MIN(F710,'Settings'!$B$3),'Holidays'!$A$2:$A$51)*G710*'Settings'!$B$4*VLOOKUP(B710,'Employees'!$A$2:$I$101,5,FALSE)),0)))</f>
        <v/>
      </c>
      <c r="O710" s="13">
        <f>IF($P710="","",IF($P710&lt;&gt;"OK",NA(),IF(J710="Approved",I710-N710,0)))</f>
        <v/>
      </c>
      <c r="P710" s="8">
        <f>IF(COUNTA(A710:B710,D710:G710,J710:M710)=0,"",IF('Settings'!$B$7&lt;&gt;"OK","CHECK SETTINGS",IF(OR(A710="",COUNTIFS($A$2:$A$1001,A710)&lt;&gt;1,COUNTIFS('Employees'!$A$2:$A$101,B710,'Employees'!$I$2:$I$101,"OK")&lt;&gt;1,COUNTIFS('Settings'!$H$11:$H$13,D710)&lt;&gt;1),"CHECK ID / TYPE",IF(OR(NOT(ISNUMBER(E710)),NOT(ISNUMBER(F710)),NOT(ISNUMBER(G710))),"CHECK DATES / FRACTION",IF(OR(E710&lt;MAX('Settings'!$B$2,VLOOKUP(B710,'Employees'!$A$2:$H$101,3,FALSE)),F710&gt;'Settings'!$B$5,F710&lt;E710,NOT(OR(G710=1,AND(G710=0.5,E710=F710))),NOT(OR(J710="Pending",J710="Approved",J710="Denied",J710="Canceled"))),"CHECK DATES / FRACTION / STATUS",IF(AND(OR(J710="Approved",J710="Denied"),OR(K710="",NOT(ISNUMBER(L710)))),"ADD DECISION RECORD",IF(AND(OR(J710="Approved",J710="Pending"),COUNTIFS($B$2:$B$1001,B710,$E$2:$E$1001,"&lt;="&amp;F710,$F$2:$F$1001,"&gt;="&amp;E710,$J$2:$J$1001,"&lt;&gt;Denied",$J$2:$J$1001,"&lt;&gt;Canceled")&gt;1),"OVERLAPPING ACTIVE REQUESTS",IF(NETWORKDAYS(E710,F710,'Holidays'!$A$2:$A$51)=0,"NO WORKDAYS","OK"))))))))</f>
        <v/>
      </c>
    </row>
    <row r="711">
      <c r="A711" s="11" t="n"/>
      <c r="B711" s="11" t="n"/>
      <c r="C711" s="8">
        <f>IF($P711="","",IF($P711&lt;&gt;"OK",NA(),VLOOKUP(B711,'Employees'!$A$2:$I$101,2,FALSE)))</f>
        <v/>
      </c>
      <c r="D711" s="2" t="n"/>
      <c r="E711" s="4" t="n"/>
      <c r="F711" s="4" t="n"/>
      <c r="G711" s="12" t="n"/>
      <c r="H711" s="13">
        <f>IF($P711="","",IF($P711&lt;&gt;"OK",NA(),NETWORKDAYS(E711,F711,'Holidays'!$A$2:$A$51)*G711))</f>
        <v/>
      </c>
      <c r="I711" s="13">
        <f>IF($P711="","",IF($P711&lt;&gt;"OK",NA(),H711*'Settings'!$B$4*VLOOKUP(B711,'Employees'!$A$2:$I$101,5,FALSE)))</f>
        <v/>
      </c>
      <c r="J711" s="2" t="n"/>
      <c r="K711" s="2" t="n"/>
      <c r="L711" s="4" t="n"/>
      <c r="M711" s="2" t="n"/>
      <c r="N711" s="13">
        <f>IF($P711="","",IF($P711&lt;&gt;"OK",NA(),IF(J711="Approved",IF(E711&gt;'Settings'!$B$3,0,NETWORKDAYS(E711,MIN(F711,'Settings'!$B$3),'Holidays'!$A$2:$A$51)*G711*'Settings'!$B$4*VLOOKUP(B711,'Employees'!$A$2:$I$101,5,FALSE)),0)))</f>
        <v/>
      </c>
      <c r="O711" s="13">
        <f>IF($P711="","",IF($P711&lt;&gt;"OK",NA(),IF(J711="Approved",I711-N711,0)))</f>
        <v/>
      </c>
      <c r="P711" s="8">
        <f>IF(COUNTA(A711:B711,D711:G711,J711:M711)=0,"",IF('Settings'!$B$7&lt;&gt;"OK","CHECK SETTINGS",IF(OR(A711="",COUNTIFS($A$2:$A$1001,A711)&lt;&gt;1,COUNTIFS('Employees'!$A$2:$A$101,B711,'Employees'!$I$2:$I$101,"OK")&lt;&gt;1,COUNTIFS('Settings'!$H$11:$H$13,D711)&lt;&gt;1),"CHECK ID / TYPE",IF(OR(NOT(ISNUMBER(E711)),NOT(ISNUMBER(F711)),NOT(ISNUMBER(G711))),"CHECK DATES / FRACTION",IF(OR(E711&lt;MAX('Settings'!$B$2,VLOOKUP(B711,'Employees'!$A$2:$H$101,3,FALSE)),F711&gt;'Settings'!$B$5,F711&lt;E711,NOT(OR(G711=1,AND(G711=0.5,E711=F711))),NOT(OR(J711="Pending",J711="Approved",J711="Denied",J711="Canceled"))),"CHECK DATES / FRACTION / STATUS",IF(AND(OR(J711="Approved",J711="Denied"),OR(K711="",NOT(ISNUMBER(L711)))),"ADD DECISION RECORD",IF(AND(OR(J711="Approved",J711="Pending"),COUNTIFS($B$2:$B$1001,B711,$E$2:$E$1001,"&lt;="&amp;F711,$F$2:$F$1001,"&gt;="&amp;E711,$J$2:$J$1001,"&lt;&gt;Denied",$J$2:$J$1001,"&lt;&gt;Canceled")&gt;1),"OVERLAPPING ACTIVE REQUESTS",IF(NETWORKDAYS(E711,F711,'Holidays'!$A$2:$A$51)=0,"NO WORKDAYS","OK"))))))))</f>
        <v/>
      </c>
    </row>
    <row r="712">
      <c r="A712" s="11" t="n"/>
      <c r="B712" s="11" t="n"/>
      <c r="C712" s="8">
        <f>IF($P712="","",IF($P712&lt;&gt;"OK",NA(),VLOOKUP(B712,'Employees'!$A$2:$I$101,2,FALSE)))</f>
        <v/>
      </c>
      <c r="D712" s="2" t="n"/>
      <c r="E712" s="4" t="n"/>
      <c r="F712" s="4" t="n"/>
      <c r="G712" s="12" t="n"/>
      <c r="H712" s="13">
        <f>IF($P712="","",IF($P712&lt;&gt;"OK",NA(),NETWORKDAYS(E712,F712,'Holidays'!$A$2:$A$51)*G712))</f>
        <v/>
      </c>
      <c r="I712" s="13">
        <f>IF($P712="","",IF($P712&lt;&gt;"OK",NA(),H712*'Settings'!$B$4*VLOOKUP(B712,'Employees'!$A$2:$I$101,5,FALSE)))</f>
        <v/>
      </c>
      <c r="J712" s="2" t="n"/>
      <c r="K712" s="2" t="n"/>
      <c r="L712" s="4" t="n"/>
      <c r="M712" s="2" t="n"/>
      <c r="N712" s="13">
        <f>IF($P712="","",IF($P712&lt;&gt;"OK",NA(),IF(J712="Approved",IF(E712&gt;'Settings'!$B$3,0,NETWORKDAYS(E712,MIN(F712,'Settings'!$B$3),'Holidays'!$A$2:$A$51)*G712*'Settings'!$B$4*VLOOKUP(B712,'Employees'!$A$2:$I$101,5,FALSE)),0)))</f>
        <v/>
      </c>
      <c r="O712" s="13">
        <f>IF($P712="","",IF($P712&lt;&gt;"OK",NA(),IF(J712="Approved",I712-N712,0)))</f>
        <v/>
      </c>
      <c r="P712" s="8">
        <f>IF(COUNTA(A712:B712,D712:G712,J712:M712)=0,"",IF('Settings'!$B$7&lt;&gt;"OK","CHECK SETTINGS",IF(OR(A712="",COUNTIFS($A$2:$A$1001,A712)&lt;&gt;1,COUNTIFS('Employees'!$A$2:$A$101,B712,'Employees'!$I$2:$I$101,"OK")&lt;&gt;1,COUNTIFS('Settings'!$H$11:$H$13,D712)&lt;&gt;1),"CHECK ID / TYPE",IF(OR(NOT(ISNUMBER(E712)),NOT(ISNUMBER(F712)),NOT(ISNUMBER(G712))),"CHECK DATES / FRACTION",IF(OR(E712&lt;MAX('Settings'!$B$2,VLOOKUP(B712,'Employees'!$A$2:$H$101,3,FALSE)),F712&gt;'Settings'!$B$5,F712&lt;E712,NOT(OR(G712=1,AND(G712=0.5,E712=F712))),NOT(OR(J712="Pending",J712="Approved",J712="Denied",J712="Canceled"))),"CHECK DATES / FRACTION / STATUS",IF(AND(OR(J712="Approved",J712="Denied"),OR(K712="",NOT(ISNUMBER(L712)))),"ADD DECISION RECORD",IF(AND(OR(J712="Approved",J712="Pending"),COUNTIFS($B$2:$B$1001,B712,$E$2:$E$1001,"&lt;="&amp;F712,$F$2:$F$1001,"&gt;="&amp;E712,$J$2:$J$1001,"&lt;&gt;Denied",$J$2:$J$1001,"&lt;&gt;Canceled")&gt;1),"OVERLAPPING ACTIVE REQUESTS",IF(NETWORKDAYS(E712,F712,'Holidays'!$A$2:$A$51)=0,"NO WORKDAYS","OK"))))))))</f>
        <v/>
      </c>
    </row>
    <row r="713">
      <c r="A713" s="11" t="n"/>
      <c r="B713" s="11" t="n"/>
      <c r="C713" s="8">
        <f>IF($P713="","",IF($P713&lt;&gt;"OK",NA(),VLOOKUP(B713,'Employees'!$A$2:$I$101,2,FALSE)))</f>
        <v/>
      </c>
      <c r="D713" s="2" t="n"/>
      <c r="E713" s="4" t="n"/>
      <c r="F713" s="4" t="n"/>
      <c r="G713" s="12" t="n"/>
      <c r="H713" s="13">
        <f>IF($P713="","",IF($P713&lt;&gt;"OK",NA(),NETWORKDAYS(E713,F713,'Holidays'!$A$2:$A$51)*G713))</f>
        <v/>
      </c>
      <c r="I713" s="13">
        <f>IF($P713="","",IF($P713&lt;&gt;"OK",NA(),H713*'Settings'!$B$4*VLOOKUP(B713,'Employees'!$A$2:$I$101,5,FALSE)))</f>
        <v/>
      </c>
      <c r="J713" s="2" t="n"/>
      <c r="K713" s="2" t="n"/>
      <c r="L713" s="4" t="n"/>
      <c r="M713" s="2" t="n"/>
      <c r="N713" s="13">
        <f>IF($P713="","",IF($P713&lt;&gt;"OK",NA(),IF(J713="Approved",IF(E713&gt;'Settings'!$B$3,0,NETWORKDAYS(E713,MIN(F713,'Settings'!$B$3),'Holidays'!$A$2:$A$51)*G713*'Settings'!$B$4*VLOOKUP(B713,'Employees'!$A$2:$I$101,5,FALSE)),0)))</f>
        <v/>
      </c>
      <c r="O713" s="13">
        <f>IF($P713="","",IF($P713&lt;&gt;"OK",NA(),IF(J713="Approved",I713-N713,0)))</f>
        <v/>
      </c>
      <c r="P713" s="8">
        <f>IF(COUNTA(A713:B713,D713:G713,J713:M713)=0,"",IF('Settings'!$B$7&lt;&gt;"OK","CHECK SETTINGS",IF(OR(A713="",COUNTIFS($A$2:$A$1001,A713)&lt;&gt;1,COUNTIFS('Employees'!$A$2:$A$101,B713,'Employees'!$I$2:$I$101,"OK")&lt;&gt;1,COUNTIFS('Settings'!$H$11:$H$13,D713)&lt;&gt;1),"CHECK ID / TYPE",IF(OR(NOT(ISNUMBER(E713)),NOT(ISNUMBER(F713)),NOT(ISNUMBER(G713))),"CHECK DATES / FRACTION",IF(OR(E713&lt;MAX('Settings'!$B$2,VLOOKUP(B713,'Employees'!$A$2:$H$101,3,FALSE)),F713&gt;'Settings'!$B$5,F713&lt;E713,NOT(OR(G713=1,AND(G713=0.5,E713=F713))),NOT(OR(J713="Pending",J713="Approved",J713="Denied",J713="Canceled"))),"CHECK DATES / FRACTION / STATUS",IF(AND(OR(J713="Approved",J713="Denied"),OR(K713="",NOT(ISNUMBER(L713)))),"ADD DECISION RECORD",IF(AND(OR(J713="Approved",J713="Pending"),COUNTIFS($B$2:$B$1001,B713,$E$2:$E$1001,"&lt;="&amp;F713,$F$2:$F$1001,"&gt;="&amp;E713,$J$2:$J$1001,"&lt;&gt;Denied",$J$2:$J$1001,"&lt;&gt;Canceled")&gt;1),"OVERLAPPING ACTIVE REQUESTS",IF(NETWORKDAYS(E713,F713,'Holidays'!$A$2:$A$51)=0,"NO WORKDAYS","OK"))))))))</f>
        <v/>
      </c>
    </row>
    <row r="714">
      <c r="A714" s="11" t="n"/>
      <c r="B714" s="11" t="n"/>
      <c r="C714" s="8">
        <f>IF($P714="","",IF($P714&lt;&gt;"OK",NA(),VLOOKUP(B714,'Employees'!$A$2:$I$101,2,FALSE)))</f>
        <v/>
      </c>
      <c r="D714" s="2" t="n"/>
      <c r="E714" s="4" t="n"/>
      <c r="F714" s="4" t="n"/>
      <c r="G714" s="12" t="n"/>
      <c r="H714" s="13">
        <f>IF($P714="","",IF($P714&lt;&gt;"OK",NA(),NETWORKDAYS(E714,F714,'Holidays'!$A$2:$A$51)*G714))</f>
        <v/>
      </c>
      <c r="I714" s="13">
        <f>IF($P714="","",IF($P714&lt;&gt;"OK",NA(),H714*'Settings'!$B$4*VLOOKUP(B714,'Employees'!$A$2:$I$101,5,FALSE)))</f>
        <v/>
      </c>
      <c r="J714" s="2" t="n"/>
      <c r="K714" s="2" t="n"/>
      <c r="L714" s="4" t="n"/>
      <c r="M714" s="2" t="n"/>
      <c r="N714" s="13">
        <f>IF($P714="","",IF($P714&lt;&gt;"OK",NA(),IF(J714="Approved",IF(E714&gt;'Settings'!$B$3,0,NETWORKDAYS(E714,MIN(F714,'Settings'!$B$3),'Holidays'!$A$2:$A$51)*G714*'Settings'!$B$4*VLOOKUP(B714,'Employees'!$A$2:$I$101,5,FALSE)),0)))</f>
        <v/>
      </c>
      <c r="O714" s="13">
        <f>IF($P714="","",IF($P714&lt;&gt;"OK",NA(),IF(J714="Approved",I714-N714,0)))</f>
        <v/>
      </c>
      <c r="P714" s="8">
        <f>IF(COUNTA(A714:B714,D714:G714,J714:M714)=0,"",IF('Settings'!$B$7&lt;&gt;"OK","CHECK SETTINGS",IF(OR(A714="",COUNTIFS($A$2:$A$1001,A714)&lt;&gt;1,COUNTIFS('Employees'!$A$2:$A$101,B714,'Employees'!$I$2:$I$101,"OK")&lt;&gt;1,COUNTIFS('Settings'!$H$11:$H$13,D714)&lt;&gt;1),"CHECK ID / TYPE",IF(OR(NOT(ISNUMBER(E714)),NOT(ISNUMBER(F714)),NOT(ISNUMBER(G714))),"CHECK DATES / FRACTION",IF(OR(E714&lt;MAX('Settings'!$B$2,VLOOKUP(B714,'Employees'!$A$2:$H$101,3,FALSE)),F714&gt;'Settings'!$B$5,F714&lt;E714,NOT(OR(G714=1,AND(G714=0.5,E714=F714))),NOT(OR(J714="Pending",J714="Approved",J714="Denied",J714="Canceled"))),"CHECK DATES / FRACTION / STATUS",IF(AND(OR(J714="Approved",J714="Denied"),OR(K714="",NOT(ISNUMBER(L714)))),"ADD DECISION RECORD",IF(AND(OR(J714="Approved",J714="Pending"),COUNTIFS($B$2:$B$1001,B714,$E$2:$E$1001,"&lt;="&amp;F714,$F$2:$F$1001,"&gt;="&amp;E714,$J$2:$J$1001,"&lt;&gt;Denied",$J$2:$J$1001,"&lt;&gt;Canceled")&gt;1),"OVERLAPPING ACTIVE REQUESTS",IF(NETWORKDAYS(E714,F714,'Holidays'!$A$2:$A$51)=0,"NO WORKDAYS","OK"))))))))</f>
        <v/>
      </c>
    </row>
    <row r="715">
      <c r="A715" s="11" t="n"/>
      <c r="B715" s="11" t="n"/>
      <c r="C715" s="8">
        <f>IF($P715="","",IF($P715&lt;&gt;"OK",NA(),VLOOKUP(B715,'Employees'!$A$2:$I$101,2,FALSE)))</f>
        <v/>
      </c>
      <c r="D715" s="2" t="n"/>
      <c r="E715" s="4" t="n"/>
      <c r="F715" s="4" t="n"/>
      <c r="G715" s="12" t="n"/>
      <c r="H715" s="13">
        <f>IF($P715="","",IF($P715&lt;&gt;"OK",NA(),NETWORKDAYS(E715,F715,'Holidays'!$A$2:$A$51)*G715))</f>
        <v/>
      </c>
      <c r="I715" s="13">
        <f>IF($P715="","",IF($P715&lt;&gt;"OK",NA(),H715*'Settings'!$B$4*VLOOKUP(B715,'Employees'!$A$2:$I$101,5,FALSE)))</f>
        <v/>
      </c>
      <c r="J715" s="2" t="n"/>
      <c r="K715" s="2" t="n"/>
      <c r="L715" s="4" t="n"/>
      <c r="M715" s="2" t="n"/>
      <c r="N715" s="13">
        <f>IF($P715="","",IF($P715&lt;&gt;"OK",NA(),IF(J715="Approved",IF(E715&gt;'Settings'!$B$3,0,NETWORKDAYS(E715,MIN(F715,'Settings'!$B$3),'Holidays'!$A$2:$A$51)*G715*'Settings'!$B$4*VLOOKUP(B715,'Employees'!$A$2:$I$101,5,FALSE)),0)))</f>
        <v/>
      </c>
      <c r="O715" s="13">
        <f>IF($P715="","",IF($P715&lt;&gt;"OK",NA(),IF(J715="Approved",I715-N715,0)))</f>
        <v/>
      </c>
      <c r="P715" s="8">
        <f>IF(COUNTA(A715:B715,D715:G715,J715:M715)=0,"",IF('Settings'!$B$7&lt;&gt;"OK","CHECK SETTINGS",IF(OR(A715="",COUNTIFS($A$2:$A$1001,A715)&lt;&gt;1,COUNTIFS('Employees'!$A$2:$A$101,B715,'Employees'!$I$2:$I$101,"OK")&lt;&gt;1,COUNTIFS('Settings'!$H$11:$H$13,D715)&lt;&gt;1),"CHECK ID / TYPE",IF(OR(NOT(ISNUMBER(E715)),NOT(ISNUMBER(F715)),NOT(ISNUMBER(G715))),"CHECK DATES / FRACTION",IF(OR(E715&lt;MAX('Settings'!$B$2,VLOOKUP(B715,'Employees'!$A$2:$H$101,3,FALSE)),F715&gt;'Settings'!$B$5,F715&lt;E715,NOT(OR(G715=1,AND(G715=0.5,E715=F715))),NOT(OR(J715="Pending",J715="Approved",J715="Denied",J715="Canceled"))),"CHECK DATES / FRACTION / STATUS",IF(AND(OR(J715="Approved",J715="Denied"),OR(K715="",NOT(ISNUMBER(L715)))),"ADD DECISION RECORD",IF(AND(OR(J715="Approved",J715="Pending"),COUNTIFS($B$2:$B$1001,B715,$E$2:$E$1001,"&lt;="&amp;F715,$F$2:$F$1001,"&gt;="&amp;E715,$J$2:$J$1001,"&lt;&gt;Denied",$J$2:$J$1001,"&lt;&gt;Canceled")&gt;1),"OVERLAPPING ACTIVE REQUESTS",IF(NETWORKDAYS(E715,F715,'Holidays'!$A$2:$A$51)=0,"NO WORKDAYS","OK"))))))))</f>
        <v/>
      </c>
    </row>
    <row r="716">
      <c r="A716" s="11" t="n"/>
      <c r="B716" s="11" t="n"/>
      <c r="C716" s="8">
        <f>IF($P716="","",IF($P716&lt;&gt;"OK",NA(),VLOOKUP(B716,'Employees'!$A$2:$I$101,2,FALSE)))</f>
        <v/>
      </c>
      <c r="D716" s="2" t="n"/>
      <c r="E716" s="4" t="n"/>
      <c r="F716" s="4" t="n"/>
      <c r="G716" s="12" t="n"/>
      <c r="H716" s="13">
        <f>IF($P716="","",IF($P716&lt;&gt;"OK",NA(),NETWORKDAYS(E716,F716,'Holidays'!$A$2:$A$51)*G716))</f>
        <v/>
      </c>
      <c r="I716" s="13">
        <f>IF($P716="","",IF($P716&lt;&gt;"OK",NA(),H716*'Settings'!$B$4*VLOOKUP(B716,'Employees'!$A$2:$I$101,5,FALSE)))</f>
        <v/>
      </c>
      <c r="J716" s="2" t="n"/>
      <c r="K716" s="2" t="n"/>
      <c r="L716" s="4" t="n"/>
      <c r="M716" s="2" t="n"/>
      <c r="N716" s="13">
        <f>IF($P716="","",IF($P716&lt;&gt;"OK",NA(),IF(J716="Approved",IF(E716&gt;'Settings'!$B$3,0,NETWORKDAYS(E716,MIN(F716,'Settings'!$B$3),'Holidays'!$A$2:$A$51)*G716*'Settings'!$B$4*VLOOKUP(B716,'Employees'!$A$2:$I$101,5,FALSE)),0)))</f>
        <v/>
      </c>
      <c r="O716" s="13">
        <f>IF($P716="","",IF($P716&lt;&gt;"OK",NA(),IF(J716="Approved",I716-N716,0)))</f>
        <v/>
      </c>
      <c r="P716" s="8">
        <f>IF(COUNTA(A716:B716,D716:G716,J716:M716)=0,"",IF('Settings'!$B$7&lt;&gt;"OK","CHECK SETTINGS",IF(OR(A716="",COUNTIFS($A$2:$A$1001,A716)&lt;&gt;1,COUNTIFS('Employees'!$A$2:$A$101,B716,'Employees'!$I$2:$I$101,"OK")&lt;&gt;1,COUNTIFS('Settings'!$H$11:$H$13,D716)&lt;&gt;1),"CHECK ID / TYPE",IF(OR(NOT(ISNUMBER(E716)),NOT(ISNUMBER(F716)),NOT(ISNUMBER(G716))),"CHECK DATES / FRACTION",IF(OR(E716&lt;MAX('Settings'!$B$2,VLOOKUP(B716,'Employees'!$A$2:$H$101,3,FALSE)),F716&gt;'Settings'!$B$5,F716&lt;E716,NOT(OR(G716=1,AND(G716=0.5,E716=F716))),NOT(OR(J716="Pending",J716="Approved",J716="Denied",J716="Canceled"))),"CHECK DATES / FRACTION / STATUS",IF(AND(OR(J716="Approved",J716="Denied"),OR(K716="",NOT(ISNUMBER(L716)))),"ADD DECISION RECORD",IF(AND(OR(J716="Approved",J716="Pending"),COUNTIFS($B$2:$B$1001,B716,$E$2:$E$1001,"&lt;="&amp;F716,$F$2:$F$1001,"&gt;="&amp;E716,$J$2:$J$1001,"&lt;&gt;Denied",$J$2:$J$1001,"&lt;&gt;Canceled")&gt;1),"OVERLAPPING ACTIVE REQUESTS",IF(NETWORKDAYS(E716,F716,'Holidays'!$A$2:$A$51)=0,"NO WORKDAYS","OK"))))))))</f>
        <v/>
      </c>
    </row>
    <row r="717">
      <c r="A717" s="11" t="n"/>
      <c r="B717" s="11" t="n"/>
      <c r="C717" s="8">
        <f>IF($P717="","",IF($P717&lt;&gt;"OK",NA(),VLOOKUP(B717,'Employees'!$A$2:$I$101,2,FALSE)))</f>
        <v/>
      </c>
      <c r="D717" s="2" t="n"/>
      <c r="E717" s="4" t="n"/>
      <c r="F717" s="4" t="n"/>
      <c r="G717" s="12" t="n"/>
      <c r="H717" s="13">
        <f>IF($P717="","",IF($P717&lt;&gt;"OK",NA(),NETWORKDAYS(E717,F717,'Holidays'!$A$2:$A$51)*G717))</f>
        <v/>
      </c>
      <c r="I717" s="13">
        <f>IF($P717="","",IF($P717&lt;&gt;"OK",NA(),H717*'Settings'!$B$4*VLOOKUP(B717,'Employees'!$A$2:$I$101,5,FALSE)))</f>
        <v/>
      </c>
      <c r="J717" s="2" t="n"/>
      <c r="K717" s="2" t="n"/>
      <c r="L717" s="4" t="n"/>
      <c r="M717" s="2" t="n"/>
      <c r="N717" s="13">
        <f>IF($P717="","",IF($P717&lt;&gt;"OK",NA(),IF(J717="Approved",IF(E717&gt;'Settings'!$B$3,0,NETWORKDAYS(E717,MIN(F717,'Settings'!$B$3),'Holidays'!$A$2:$A$51)*G717*'Settings'!$B$4*VLOOKUP(B717,'Employees'!$A$2:$I$101,5,FALSE)),0)))</f>
        <v/>
      </c>
      <c r="O717" s="13">
        <f>IF($P717="","",IF($P717&lt;&gt;"OK",NA(),IF(J717="Approved",I717-N717,0)))</f>
        <v/>
      </c>
      <c r="P717" s="8">
        <f>IF(COUNTA(A717:B717,D717:G717,J717:M717)=0,"",IF('Settings'!$B$7&lt;&gt;"OK","CHECK SETTINGS",IF(OR(A717="",COUNTIFS($A$2:$A$1001,A717)&lt;&gt;1,COUNTIFS('Employees'!$A$2:$A$101,B717,'Employees'!$I$2:$I$101,"OK")&lt;&gt;1,COUNTIFS('Settings'!$H$11:$H$13,D717)&lt;&gt;1),"CHECK ID / TYPE",IF(OR(NOT(ISNUMBER(E717)),NOT(ISNUMBER(F717)),NOT(ISNUMBER(G717))),"CHECK DATES / FRACTION",IF(OR(E717&lt;MAX('Settings'!$B$2,VLOOKUP(B717,'Employees'!$A$2:$H$101,3,FALSE)),F717&gt;'Settings'!$B$5,F717&lt;E717,NOT(OR(G717=1,AND(G717=0.5,E717=F717))),NOT(OR(J717="Pending",J717="Approved",J717="Denied",J717="Canceled"))),"CHECK DATES / FRACTION / STATUS",IF(AND(OR(J717="Approved",J717="Denied"),OR(K717="",NOT(ISNUMBER(L717)))),"ADD DECISION RECORD",IF(AND(OR(J717="Approved",J717="Pending"),COUNTIFS($B$2:$B$1001,B717,$E$2:$E$1001,"&lt;="&amp;F717,$F$2:$F$1001,"&gt;="&amp;E717,$J$2:$J$1001,"&lt;&gt;Denied",$J$2:$J$1001,"&lt;&gt;Canceled")&gt;1),"OVERLAPPING ACTIVE REQUESTS",IF(NETWORKDAYS(E717,F717,'Holidays'!$A$2:$A$51)=0,"NO WORKDAYS","OK"))))))))</f>
        <v/>
      </c>
    </row>
    <row r="718">
      <c r="A718" s="11" t="n"/>
      <c r="B718" s="11" t="n"/>
      <c r="C718" s="8">
        <f>IF($P718="","",IF($P718&lt;&gt;"OK",NA(),VLOOKUP(B718,'Employees'!$A$2:$I$101,2,FALSE)))</f>
        <v/>
      </c>
      <c r="D718" s="2" t="n"/>
      <c r="E718" s="4" t="n"/>
      <c r="F718" s="4" t="n"/>
      <c r="G718" s="12" t="n"/>
      <c r="H718" s="13">
        <f>IF($P718="","",IF($P718&lt;&gt;"OK",NA(),NETWORKDAYS(E718,F718,'Holidays'!$A$2:$A$51)*G718))</f>
        <v/>
      </c>
      <c r="I718" s="13">
        <f>IF($P718="","",IF($P718&lt;&gt;"OK",NA(),H718*'Settings'!$B$4*VLOOKUP(B718,'Employees'!$A$2:$I$101,5,FALSE)))</f>
        <v/>
      </c>
      <c r="J718" s="2" t="n"/>
      <c r="K718" s="2" t="n"/>
      <c r="L718" s="4" t="n"/>
      <c r="M718" s="2" t="n"/>
      <c r="N718" s="13">
        <f>IF($P718="","",IF($P718&lt;&gt;"OK",NA(),IF(J718="Approved",IF(E718&gt;'Settings'!$B$3,0,NETWORKDAYS(E718,MIN(F718,'Settings'!$B$3),'Holidays'!$A$2:$A$51)*G718*'Settings'!$B$4*VLOOKUP(B718,'Employees'!$A$2:$I$101,5,FALSE)),0)))</f>
        <v/>
      </c>
      <c r="O718" s="13">
        <f>IF($P718="","",IF($P718&lt;&gt;"OK",NA(),IF(J718="Approved",I718-N718,0)))</f>
        <v/>
      </c>
      <c r="P718" s="8">
        <f>IF(COUNTA(A718:B718,D718:G718,J718:M718)=0,"",IF('Settings'!$B$7&lt;&gt;"OK","CHECK SETTINGS",IF(OR(A718="",COUNTIFS($A$2:$A$1001,A718)&lt;&gt;1,COUNTIFS('Employees'!$A$2:$A$101,B718,'Employees'!$I$2:$I$101,"OK")&lt;&gt;1,COUNTIFS('Settings'!$H$11:$H$13,D718)&lt;&gt;1),"CHECK ID / TYPE",IF(OR(NOT(ISNUMBER(E718)),NOT(ISNUMBER(F718)),NOT(ISNUMBER(G718))),"CHECK DATES / FRACTION",IF(OR(E718&lt;MAX('Settings'!$B$2,VLOOKUP(B718,'Employees'!$A$2:$H$101,3,FALSE)),F718&gt;'Settings'!$B$5,F718&lt;E718,NOT(OR(G718=1,AND(G718=0.5,E718=F718))),NOT(OR(J718="Pending",J718="Approved",J718="Denied",J718="Canceled"))),"CHECK DATES / FRACTION / STATUS",IF(AND(OR(J718="Approved",J718="Denied"),OR(K718="",NOT(ISNUMBER(L718)))),"ADD DECISION RECORD",IF(AND(OR(J718="Approved",J718="Pending"),COUNTIFS($B$2:$B$1001,B718,$E$2:$E$1001,"&lt;="&amp;F718,$F$2:$F$1001,"&gt;="&amp;E718,$J$2:$J$1001,"&lt;&gt;Denied",$J$2:$J$1001,"&lt;&gt;Canceled")&gt;1),"OVERLAPPING ACTIVE REQUESTS",IF(NETWORKDAYS(E718,F718,'Holidays'!$A$2:$A$51)=0,"NO WORKDAYS","OK"))))))))</f>
        <v/>
      </c>
    </row>
    <row r="719">
      <c r="A719" s="11" t="n"/>
      <c r="B719" s="11" t="n"/>
      <c r="C719" s="8">
        <f>IF($P719="","",IF($P719&lt;&gt;"OK",NA(),VLOOKUP(B719,'Employees'!$A$2:$I$101,2,FALSE)))</f>
        <v/>
      </c>
      <c r="D719" s="2" t="n"/>
      <c r="E719" s="4" t="n"/>
      <c r="F719" s="4" t="n"/>
      <c r="G719" s="12" t="n"/>
      <c r="H719" s="13">
        <f>IF($P719="","",IF($P719&lt;&gt;"OK",NA(),NETWORKDAYS(E719,F719,'Holidays'!$A$2:$A$51)*G719))</f>
        <v/>
      </c>
      <c r="I719" s="13">
        <f>IF($P719="","",IF($P719&lt;&gt;"OK",NA(),H719*'Settings'!$B$4*VLOOKUP(B719,'Employees'!$A$2:$I$101,5,FALSE)))</f>
        <v/>
      </c>
      <c r="J719" s="2" t="n"/>
      <c r="K719" s="2" t="n"/>
      <c r="L719" s="4" t="n"/>
      <c r="M719" s="2" t="n"/>
      <c r="N719" s="13">
        <f>IF($P719="","",IF($P719&lt;&gt;"OK",NA(),IF(J719="Approved",IF(E719&gt;'Settings'!$B$3,0,NETWORKDAYS(E719,MIN(F719,'Settings'!$B$3),'Holidays'!$A$2:$A$51)*G719*'Settings'!$B$4*VLOOKUP(B719,'Employees'!$A$2:$I$101,5,FALSE)),0)))</f>
        <v/>
      </c>
      <c r="O719" s="13">
        <f>IF($P719="","",IF($P719&lt;&gt;"OK",NA(),IF(J719="Approved",I719-N719,0)))</f>
        <v/>
      </c>
      <c r="P719" s="8">
        <f>IF(COUNTA(A719:B719,D719:G719,J719:M719)=0,"",IF('Settings'!$B$7&lt;&gt;"OK","CHECK SETTINGS",IF(OR(A719="",COUNTIFS($A$2:$A$1001,A719)&lt;&gt;1,COUNTIFS('Employees'!$A$2:$A$101,B719,'Employees'!$I$2:$I$101,"OK")&lt;&gt;1,COUNTIFS('Settings'!$H$11:$H$13,D719)&lt;&gt;1),"CHECK ID / TYPE",IF(OR(NOT(ISNUMBER(E719)),NOT(ISNUMBER(F719)),NOT(ISNUMBER(G719))),"CHECK DATES / FRACTION",IF(OR(E719&lt;MAX('Settings'!$B$2,VLOOKUP(B719,'Employees'!$A$2:$H$101,3,FALSE)),F719&gt;'Settings'!$B$5,F719&lt;E719,NOT(OR(G719=1,AND(G719=0.5,E719=F719))),NOT(OR(J719="Pending",J719="Approved",J719="Denied",J719="Canceled"))),"CHECK DATES / FRACTION / STATUS",IF(AND(OR(J719="Approved",J719="Denied"),OR(K719="",NOT(ISNUMBER(L719)))),"ADD DECISION RECORD",IF(AND(OR(J719="Approved",J719="Pending"),COUNTIFS($B$2:$B$1001,B719,$E$2:$E$1001,"&lt;="&amp;F719,$F$2:$F$1001,"&gt;="&amp;E719,$J$2:$J$1001,"&lt;&gt;Denied",$J$2:$J$1001,"&lt;&gt;Canceled")&gt;1),"OVERLAPPING ACTIVE REQUESTS",IF(NETWORKDAYS(E719,F719,'Holidays'!$A$2:$A$51)=0,"NO WORKDAYS","OK"))))))))</f>
        <v/>
      </c>
    </row>
    <row r="720">
      <c r="A720" s="11" t="n"/>
      <c r="B720" s="11" t="n"/>
      <c r="C720" s="8">
        <f>IF($P720="","",IF($P720&lt;&gt;"OK",NA(),VLOOKUP(B720,'Employees'!$A$2:$I$101,2,FALSE)))</f>
        <v/>
      </c>
      <c r="D720" s="2" t="n"/>
      <c r="E720" s="4" t="n"/>
      <c r="F720" s="4" t="n"/>
      <c r="G720" s="12" t="n"/>
      <c r="H720" s="13">
        <f>IF($P720="","",IF($P720&lt;&gt;"OK",NA(),NETWORKDAYS(E720,F720,'Holidays'!$A$2:$A$51)*G720))</f>
        <v/>
      </c>
      <c r="I720" s="13">
        <f>IF($P720="","",IF($P720&lt;&gt;"OK",NA(),H720*'Settings'!$B$4*VLOOKUP(B720,'Employees'!$A$2:$I$101,5,FALSE)))</f>
        <v/>
      </c>
      <c r="J720" s="2" t="n"/>
      <c r="K720" s="2" t="n"/>
      <c r="L720" s="4" t="n"/>
      <c r="M720" s="2" t="n"/>
      <c r="N720" s="13">
        <f>IF($P720="","",IF($P720&lt;&gt;"OK",NA(),IF(J720="Approved",IF(E720&gt;'Settings'!$B$3,0,NETWORKDAYS(E720,MIN(F720,'Settings'!$B$3),'Holidays'!$A$2:$A$51)*G720*'Settings'!$B$4*VLOOKUP(B720,'Employees'!$A$2:$I$101,5,FALSE)),0)))</f>
        <v/>
      </c>
      <c r="O720" s="13">
        <f>IF($P720="","",IF($P720&lt;&gt;"OK",NA(),IF(J720="Approved",I720-N720,0)))</f>
        <v/>
      </c>
      <c r="P720" s="8">
        <f>IF(COUNTA(A720:B720,D720:G720,J720:M720)=0,"",IF('Settings'!$B$7&lt;&gt;"OK","CHECK SETTINGS",IF(OR(A720="",COUNTIFS($A$2:$A$1001,A720)&lt;&gt;1,COUNTIFS('Employees'!$A$2:$A$101,B720,'Employees'!$I$2:$I$101,"OK")&lt;&gt;1,COUNTIFS('Settings'!$H$11:$H$13,D720)&lt;&gt;1),"CHECK ID / TYPE",IF(OR(NOT(ISNUMBER(E720)),NOT(ISNUMBER(F720)),NOT(ISNUMBER(G720))),"CHECK DATES / FRACTION",IF(OR(E720&lt;MAX('Settings'!$B$2,VLOOKUP(B720,'Employees'!$A$2:$H$101,3,FALSE)),F720&gt;'Settings'!$B$5,F720&lt;E720,NOT(OR(G720=1,AND(G720=0.5,E720=F720))),NOT(OR(J720="Pending",J720="Approved",J720="Denied",J720="Canceled"))),"CHECK DATES / FRACTION / STATUS",IF(AND(OR(J720="Approved",J720="Denied"),OR(K720="",NOT(ISNUMBER(L720)))),"ADD DECISION RECORD",IF(AND(OR(J720="Approved",J720="Pending"),COUNTIFS($B$2:$B$1001,B720,$E$2:$E$1001,"&lt;="&amp;F720,$F$2:$F$1001,"&gt;="&amp;E720,$J$2:$J$1001,"&lt;&gt;Denied",$J$2:$J$1001,"&lt;&gt;Canceled")&gt;1),"OVERLAPPING ACTIVE REQUESTS",IF(NETWORKDAYS(E720,F720,'Holidays'!$A$2:$A$51)=0,"NO WORKDAYS","OK"))))))))</f>
        <v/>
      </c>
    </row>
    <row r="721">
      <c r="A721" s="11" t="n"/>
      <c r="B721" s="11" t="n"/>
      <c r="C721" s="8">
        <f>IF($P721="","",IF($P721&lt;&gt;"OK",NA(),VLOOKUP(B721,'Employees'!$A$2:$I$101,2,FALSE)))</f>
        <v/>
      </c>
      <c r="D721" s="2" t="n"/>
      <c r="E721" s="4" t="n"/>
      <c r="F721" s="4" t="n"/>
      <c r="G721" s="12" t="n"/>
      <c r="H721" s="13">
        <f>IF($P721="","",IF($P721&lt;&gt;"OK",NA(),NETWORKDAYS(E721,F721,'Holidays'!$A$2:$A$51)*G721))</f>
        <v/>
      </c>
      <c r="I721" s="13">
        <f>IF($P721="","",IF($P721&lt;&gt;"OK",NA(),H721*'Settings'!$B$4*VLOOKUP(B721,'Employees'!$A$2:$I$101,5,FALSE)))</f>
        <v/>
      </c>
      <c r="J721" s="2" t="n"/>
      <c r="K721" s="2" t="n"/>
      <c r="L721" s="4" t="n"/>
      <c r="M721" s="2" t="n"/>
      <c r="N721" s="13">
        <f>IF($P721="","",IF($P721&lt;&gt;"OK",NA(),IF(J721="Approved",IF(E721&gt;'Settings'!$B$3,0,NETWORKDAYS(E721,MIN(F721,'Settings'!$B$3),'Holidays'!$A$2:$A$51)*G721*'Settings'!$B$4*VLOOKUP(B721,'Employees'!$A$2:$I$101,5,FALSE)),0)))</f>
        <v/>
      </c>
      <c r="O721" s="13">
        <f>IF($P721="","",IF($P721&lt;&gt;"OK",NA(),IF(J721="Approved",I721-N721,0)))</f>
        <v/>
      </c>
      <c r="P721" s="8">
        <f>IF(COUNTA(A721:B721,D721:G721,J721:M721)=0,"",IF('Settings'!$B$7&lt;&gt;"OK","CHECK SETTINGS",IF(OR(A721="",COUNTIFS($A$2:$A$1001,A721)&lt;&gt;1,COUNTIFS('Employees'!$A$2:$A$101,B721,'Employees'!$I$2:$I$101,"OK")&lt;&gt;1,COUNTIFS('Settings'!$H$11:$H$13,D721)&lt;&gt;1),"CHECK ID / TYPE",IF(OR(NOT(ISNUMBER(E721)),NOT(ISNUMBER(F721)),NOT(ISNUMBER(G721))),"CHECK DATES / FRACTION",IF(OR(E721&lt;MAX('Settings'!$B$2,VLOOKUP(B721,'Employees'!$A$2:$H$101,3,FALSE)),F721&gt;'Settings'!$B$5,F721&lt;E721,NOT(OR(G721=1,AND(G721=0.5,E721=F721))),NOT(OR(J721="Pending",J721="Approved",J721="Denied",J721="Canceled"))),"CHECK DATES / FRACTION / STATUS",IF(AND(OR(J721="Approved",J721="Denied"),OR(K721="",NOT(ISNUMBER(L721)))),"ADD DECISION RECORD",IF(AND(OR(J721="Approved",J721="Pending"),COUNTIFS($B$2:$B$1001,B721,$E$2:$E$1001,"&lt;="&amp;F721,$F$2:$F$1001,"&gt;="&amp;E721,$J$2:$J$1001,"&lt;&gt;Denied",$J$2:$J$1001,"&lt;&gt;Canceled")&gt;1),"OVERLAPPING ACTIVE REQUESTS",IF(NETWORKDAYS(E721,F721,'Holidays'!$A$2:$A$51)=0,"NO WORKDAYS","OK"))))))))</f>
        <v/>
      </c>
    </row>
    <row r="722">
      <c r="A722" s="11" t="n"/>
      <c r="B722" s="11" t="n"/>
      <c r="C722" s="8">
        <f>IF($P722="","",IF($P722&lt;&gt;"OK",NA(),VLOOKUP(B722,'Employees'!$A$2:$I$101,2,FALSE)))</f>
        <v/>
      </c>
      <c r="D722" s="2" t="n"/>
      <c r="E722" s="4" t="n"/>
      <c r="F722" s="4" t="n"/>
      <c r="G722" s="12" t="n"/>
      <c r="H722" s="13">
        <f>IF($P722="","",IF($P722&lt;&gt;"OK",NA(),NETWORKDAYS(E722,F722,'Holidays'!$A$2:$A$51)*G722))</f>
        <v/>
      </c>
      <c r="I722" s="13">
        <f>IF($P722="","",IF($P722&lt;&gt;"OK",NA(),H722*'Settings'!$B$4*VLOOKUP(B722,'Employees'!$A$2:$I$101,5,FALSE)))</f>
        <v/>
      </c>
      <c r="J722" s="2" t="n"/>
      <c r="K722" s="2" t="n"/>
      <c r="L722" s="4" t="n"/>
      <c r="M722" s="2" t="n"/>
      <c r="N722" s="13">
        <f>IF($P722="","",IF($P722&lt;&gt;"OK",NA(),IF(J722="Approved",IF(E722&gt;'Settings'!$B$3,0,NETWORKDAYS(E722,MIN(F722,'Settings'!$B$3),'Holidays'!$A$2:$A$51)*G722*'Settings'!$B$4*VLOOKUP(B722,'Employees'!$A$2:$I$101,5,FALSE)),0)))</f>
        <v/>
      </c>
      <c r="O722" s="13">
        <f>IF($P722="","",IF($P722&lt;&gt;"OK",NA(),IF(J722="Approved",I722-N722,0)))</f>
        <v/>
      </c>
      <c r="P722" s="8">
        <f>IF(COUNTA(A722:B722,D722:G722,J722:M722)=0,"",IF('Settings'!$B$7&lt;&gt;"OK","CHECK SETTINGS",IF(OR(A722="",COUNTIFS($A$2:$A$1001,A722)&lt;&gt;1,COUNTIFS('Employees'!$A$2:$A$101,B722,'Employees'!$I$2:$I$101,"OK")&lt;&gt;1,COUNTIFS('Settings'!$H$11:$H$13,D722)&lt;&gt;1),"CHECK ID / TYPE",IF(OR(NOT(ISNUMBER(E722)),NOT(ISNUMBER(F722)),NOT(ISNUMBER(G722))),"CHECK DATES / FRACTION",IF(OR(E722&lt;MAX('Settings'!$B$2,VLOOKUP(B722,'Employees'!$A$2:$H$101,3,FALSE)),F722&gt;'Settings'!$B$5,F722&lt;E722,NOT(OR(G722=1,AND(G722=0.5,E722=F722))),NOT(OR(J722="Pending",J722="Approved",J722="Denied",J722="Canceled"))),"CHECK DATES / FRACTION / STATUS",IF(AND(OR(J722="Approved",J722="Denied"),OR(K722="",NOT(ISNUMBER(L722)))),"ADD DECISION RECORD",IF(AND(OR(J722="Approved",J722="Pending"),COUNTIFS($B$2:$B$1001,B722,$E$2:$E$1001,"&lt;="&amp;F722,$F$2:$F$1001,"&gt;="&amp;E722,$J$2:$J$1001,"&lt;&gt;Denied",$J$2:$J$1001,"&lt;&gt;Canceled")&gt;1),"OVERLAPPING ACTIVE REQUESTS",IF(NETWORKDAYS(E722,F722,'Holidays'!$A$2:$A$51)=0,"NO WORKDAYS","OK"))))))))</f>
        <v/>
      </c>
    </row>
    <row r="723">
      <c r="A723" s="11" t="n"/>
      <c r="B723" s="11" t="n"/>
      <c r="C723" s="8">
        <f>IF($P723="","",IF($P723&lt;&gt;"OK",NA(),VLOOKUP(B723,'Employees'!$A$2:$I$101,2,FALSE)))</f>
        <v/>
      </c>
      <c r="D723" s="2" t="n"/>
      <c r="E723" s="4" t="n"/>
      <c r="F723" s="4" t="n"/>
      <c r="G723" s="12" t="n"/>
      <c r="H723" s="13">
        <f>IF($P723="","",IF($P723&lt;&gt;"OK",NA(),NETWORKDAYS(E723,F723,'Holidays'!$A$2:$A$51)*G723))</f>
        <v/>
      </c>
      <c r="I723" s="13">
        <f>IF($P723="","",IF($P723&lt;&gt;"OK",NA(),H723*'Settings'!$B$4*VLOOKUP(B723,'Employees'!$A$2:$I$101,5,FALSE)))</f>
        <v/>
      </c>
      <c r="J723" s="2" t="n"/>
      <c r="K723" s="2" t="n"/>
      <c r="L723" s="4" t="n"/>
      <c r="M723" s="2" t="n"/>
      <c r="N723" s="13">
        <f>IF($P723="","",IF($P723&lt;&gt;"OK",NA(),IF(J723="Approved",IF(E723&gt;'Settings'!$B$3,0,NETWORKDAYS(E723,MIN(F723,'Settings'!$B$3),'Holidays'!$A$2:$A$51)*G723*'Settings'!$B$4*VLOOKUP(B723,'Employees'!$A$2:$I$101,5,FALSE)),0)))</f>
        <v/>
      </c>
      <c r="O723" s="13">
        <f>IF($P723="","",IF($P723&lt;&gt;"OK",NA(),IF(J723="Approved",I723-N723,0)))</f>
        <v/>
      </c>
      <c r="P723" s="8">
        <f>IF(COUNTA(A723:B723,D723:G723,J723:M723)=0,"",IF('Settings'!$B$7&lt;&gt;"OK","CHECK SETTINGS",IF(OR(A723="",COUNTIFS($A$2:$A$1001,A723)&lt;&gt;1,COUNTIFS('Employees'!$A$2:$A$101,B723,'Employees'!$I$2:$I$101,"OK")&lt;&gt;1,COUNTIFS('Settings'!$H$11:$H$13,D723)&lt;&gt;1),"CHECK ID / TYPE",IF(OR(NOT(ISNUMBER(E723)),NOT(ISNUMBER(F723)),NOT(ISNUMBER(G723))),"CHECK DATES / FRACTION",IF(OR(E723&lt;MAX('Settings'!$B$2,VLOOKUP(B723,'Employees'!$A$2:$H$101,3,FALSE)),F723&gt;'Settings'!$B$5,F723&lt;E723,NOT(OR(G723=1,AND(G723=0.5,E723=F723))),NOT(OR(J723="Pending",J723="Approved",J723="Denied",J723="Canceled"))),"CHECK DATES / FRACTION / STATUS",IF(AND(OR(J723="Approved",J723="Denied"),OR(K723="",NOT(ISNUMBER(L723)))),"ADD DECISION RECORD",IF(AND(OR(J723="Approved",J723="Pending"),COUNTIFS($B$2:$B$1001,B723,$E$2:$E$1001,"&lt;="&amp;F723,$F$2:$F$1001,"&gt;="&amp;E723,$J$2:$J$1001,"&lt;&gt;Denied",$J$2:$J$1001,"&lt;&gt;Canceled")&gt;1),"OVERLAPPING ACTIVE REQUESTS",IF(NETWORKDAYS(E723,F723,'Holidays'!$A$2:$A$51)=0,"NO WORKDAYS","OK"))))))))</f>
        <v/>
      </c>
    </row>
    <row r="724">
      <c r="A724" s="11" t="n"/>
      <c r="B724" s="11" t="n"/>
      <c r="C724" s="8">
        <f>IF($P724="","",IF($P724&lt;&gt;"OK",NA(),VLOOKUP(B724,'Employees'!$A$2:$I$101,2,FALSE)))</f>
        <v/>
      </c>
      <c r="D724" s="2" t="n"/>
      <c r="E724" s="4" t="n"/>
      <c r="F724" s="4" t="n"/>
      <c r="G724" s="12" t="n"/>
      <c r="H724" s="13">
        <f>IF($P724="","",IF($P724&lt;&gt;"OK",NA(),NETWORKDAYS(E724,F724,'Holidays'!$A$2:$A$51)*G724))</f>
        <v/>
      </c>
      <c r="I724" s="13">
        <f>IF($P724="","",IF($P724&lt;&gt;"OK",NA(),H724*'Settings'!$B$4*VLOOKUP(B724,'Employees'!$A$2:$I$101,5,FALSE)))</f>
        <v/>
      </c>
      <c r="J724" s="2" t="n"/>
      <c r="K724" s="2" t="n"/>
      <c r="L724" s="4" t="n"/>
      <c r="M724" s="2" t="n"/>
      <c r="N724" s="13">
        <f>IF($P724="","",IF($P724&lt;&gt;"OK",NA(),IF(J724="Approved",IF(E724&gt;'Settings'!$B$3,0,NETWORKDAYS(E724,MIN(F724,'Settings'!$B$3),'Holidays'!$A$2:$A$51)*G724*'Settings'!$B$4*VLOOKUP(B724,'Employees'!$A$2:$I$101,5,FALSE)),0)))</f>
        <v/>
      </c>
      <c r="O724" s="13">
        <f>IF($P724="","",IF($P724&lt;&gt;"OK",NA(),IF(J724="Approved",I724-N724,0)))</f>
        <v/>
      </c>
      <c r="P724" s="8">
        <f>IF(COUNTA(A724:B724,D724:G724,J724:M724)=0,"",IF('Settings'!$B$7&lt;&gt;"OK","CHECK SETTINGS",IF(OR(A724="",COUNTIFS($A$2:$A$1001,A724)&lt;&gt;1,COUNTIFS('Employees'!$A$2:$A$101,B724,'Employees'!$I$2:$I$101,"OK")&lt;&gt;1,COUNTIFS('Settings'!$H$11:$H$13,D724)&lt;&gt;1),"CHECK ID / TYPE",IF(OR(NOT(ISNUMBER(E724)),NOT(ISNUMBER(F724)),NOT(ISNUMBER(G724))),"CHECK DATES / FRACTION",IF(OR(E724&lt;MAX('Settings'!$B$2,VLOOKUP(B724,'Employees'!$A$2:$H$101,3,FALSE)),F724&gt;'Settings'!$B$5,F724&lt;E724,NOT(OR(G724=1,AND(G724=0.5,E724=F724))),NOT(OR(J724="Pending",J724="Approved",J724="Denied",J724="Canceled"))),"CHECK DATES / FRACTION / STATUS",IF(AND(OR(J724="Approved",J724="Denied"),OR(K724="",NOT(ISNUMBER(L724)))),"ADD DECISION RECORD",IF(AND(OR(J724="Approved",J724="Pending"),COUNTIFS($B$2:$B$1001,B724,$E$2:$E$1001,"&lt;="&amp;F724,$F$2:$F$1001,"&gt;="&amp;E724,$J$2:$J$1001,"&lt;&gt;Denied",$J$2:$J$1001,"&lt;&gt;Canceled")&gt;1),"OVERLAPPING ACTIVE REQUESTS",IF(NETWORKDAYS(E724,F724,'Holidays'!$A$2:$A$51)=0,"NO WORKDAYS","OK"))))))))</f>
        <v/>
      </c>
    </row>
    <row r="725">
      <c r="A725" s="11" t="n"/>
      <c r="B725" s="11" t="n"/>
      <c r="C725" s="8">
        <f>IF($P725="","",IF($P725&lt;&gt;"OK",NA(),VLOOKUP(B725,'Employees'!$A$2:$I$101,2,FALSE)))</f>
        <v/>
      </c>
      <c r="D725" s="2" t="n"/>
      <c r="E725" s="4" t="n"/>
      <c r="F725" s="4" t="n"/>
      <c r="G725" s="12" t="n"/>
      <c r="H725" s="13">
        <f>IF($P725="","",IF($P725&lt;&gt;"OK",NA(),NETWORKDAYS(E725,F725,'Holidays'!$A$2:$A$51)*G725))</f>
        <v/>
      </c>
      <c r="I725" s="13">
        <f>IF($P725="","",IF($P725&lt;&gt;"OK",NA(),H725*'Settings'!$B$4*VLOOKUP(B725,'Employees'!$A$2:$I$101,5,FALSE)))</f>
        <v/>
      </c>
      <c r="J725" s="2" t="n"/>
      <c r="K725" s="2" t="n"/>
      <c r="L725" s="4" t="n"/>
      <c r="M725" s="2" t="n"/>
      <c r="N725" s="13">
        <f>IF($P725="","",IF($P725&lt;&gt;"OK",NA(),IF(J725="Approved",IF(E725&gt;'Settings'!$B$3,0,NETWORKDAYS(E725,MIN(F725,'Settings'!$B$3),'Holidays'!$A$2:$A$51)*G725*'Settings'!$B$4*VLOOKUP(B725,'Employees'!$A$2:$I$101,5,FALSE)),0)))</f>
        <v/>
      </c>
      <c r="O725" s="13">
        <f>IF($P725="","",IF($P725&lt;&gt;"OK",NA(),IF(J725="Approved",I725-N725,0)))</f>
        <v/>
      </c>
      <c r="P725" s="8">
        <f>IF(COUNTA(A725:B725,D725:G725,J725:M725)=0,"",IF('Settings'!$B$7&lt;&gt;"OK","CHECK SETTINGS",IF(OR(A725="",COUNTIFS($A$2:$A$1001,A725)&lt;&gt;1,COUNTIFS('Employees'!$A$2:$A$101,B725,'Employees'!$I$2:$I$101,"OK")&lt;&gt;1,COUNTIFS('Settings'!$H$11:$H$13,D725)&lt;&gt;1),"CHECK ID / TYPE",IF(OR(NOT(ISNUMBER(E725)),NOT(ISNUMBER(F725)),NOT(ISNUMBER(G725))),"CHECK DATES / FRACTION",IF(OR(E725&lt;MAX('Settings'!$B$2,VLOOKUP(B725,'Employees'!$A$2:$H$101,3,FALSE)),F725&gt;'Settings'!$B$5,F725&lt;E725,NOT(OR(G725=1,AND(G725=0.5,E725=F725))),NOT(OR(J725="Pending",J725="Approved",J725="Denied",J725="Canceled"))),"CHECK DATES / FRACTION / STATUS",IF(AND(OR(J725="Approved",J725="Denied"),OR(K725="",NOT(ISNUMBER(L725)))),"ADD DECISION RECORD",IF(AND(OR(J725="Approved",J725="Pending"),COUNTIFS($B$2:$B$1001,B725,$E$2:$E$1001,"&lt;="&amp;F725,$F$2:$F$1001,"&gt;="&amp;E725,$J$2:$J$1001,"&lt;&gt;Denied",$J$2:$J$1001,"&lt;&gt;Canceled")&gt;1),"OVERLAPPING ACTIVE REQUESTS",IF(NETWORKDAYS(E725,F725,'Holidays'!$A$2:$A$51)=0,"NO WORKDAYS","OK"))))))))</f>
        <v/>
      </c>
    </row>
    <row r="726">
      <c r="A726" s="11" t="n"/>
      <c r="B726" s="11" t="n"/>
      <c r="C726" s="8">
        <f>IF($P726="","",IF($P726&lt;&gt;"OK",NA(),VLOOKUP(B726,'Employees'!$A$2:$I$101,2,FALSE)))</f>
        <v/>
      </c>
      <c r="D726" s="2" t="n"/>
      <c r="E726" s="4" t="n"/>
      <c r="F726" s="4" t="n"/>
      <c r="G726" s="12" t="n"/>
      <c r="H726" s="13">
        <f>IF($P726="","",IF($P726&lt;&gt;"OK",NA(),NETWORKDAYS(E726,F726,'Holidays'!$A$2:$A$51)*G726))</f>
        <v/>
      </c>
      <c r="I726" s="13">
        <f>IF($P726="","",IF($P726&lt;&gt;"OK",NA(),H726*'Settings'!$B$4*VLOOKUP(B726,'Employees'!$A$2:$I$101,5,FALSE)))</f>
        <v/>
      </c>
      <c r="J726" s="2" t="n"/>
      <c r="K726" s="2" t="n"/>
      <c r="L726" s="4" t="n"/>
      <c r="M726" s="2" t="n"/>
      <c r="N726" s="13">
        <f>IF($P726="","",IF($P726&lt;&gt;"OK",NA(),IF(J726="Approved",IF(E726&gt;'Settings'!$B$3,0,NETWORKDAYS(E726,MIN(F726,'Settings'!$B$3),'Holidays'!$A$2:$A$51)*G726*'Settings'!$B$4*VLOOKUP(B726,'Employees'!$A$2:$I$101,5,FALSE)),0)))</f>
        <v/>
      </c>
      <c r="O726" s="13">
        <f>IF($P726="","",IF($P726&lt;&gt;"OK",NA(),IF(J726="Approved",I726-N726,0)))</f>
        <v/>
      </c>
      <c r="P726" s="8">
        <f>IF(COUNTA(A726:B726,D726:G726,J726:M726)=0,"",IF('Settings'!$B$7&lt;&gt;"OK","CHECK SETTINGS",IF(OR(A726="",COUNTIFS($A$2:$A$1001,A726)&lt;&gt;1,COUNTIFS('Employees'!$A$2:$A$101,B726,'Employees'!$I$2:$I$101,"OK")&lt;&gt;1,COUNTIFS('Settings'!$H$11:$H$13,D726)&lt;&gt;1),"CHECK ID / TYPE",IF(OR(NOT(ISNUMBER(E726)),NOT(ISNUMBER(F726)),NOT(ISNUMBER(G726))),"CHECK DATES / FRACTION",IF(OR(E726&lt;MAX('Settings'!$B$2,VLOOKUP(B726,'Employees'!$A$2:$H$101,3,FALSE)),F726&gt;'Settings'!$B$5,F726&lt;E726,NOT(OR(G726=1,AND(G726=0.5,E726=F726))),NOT(OR(J726="Pending",J726="Approved",J726="Denied",J726="Canceled"))),"CHECK DATES / FRACTION / STATUS",IF(AND(OR(J726="Approved",J726="Denied"),OR(K726="",NOT(ISNUMBER(L726)))),"ADD DECISION RECORD",IF(AND(OR(J726="Approved",J726="Pending"),COUNTIFS($B$2:$B$1001,B726,$E$2:$E$1001,"&lt;="&amp;F726,$F$2:$F$1001,"&gt;="&amp;E726,$J$2:$J$1001,"&lt;&gt;Denied",$J$2:$J$1001,"&lt;&gt;Canceled")&gt;1),"OVERLAPPING ACTIVE REQUESTS",IF(NETWORKDAYS(E726,F726,'Holidays'!$A$2:$A$51)=0,"NO WORKDAYS","OK"))))))))</f>
        <v/>
      </c>
    </row>
    <row r="727">
      <c r="A727" s="11" t="n"/>
      <c r="B727" s="11" t="n"/>
      <c r="C727" s="8">
        <f>IF($P727="","",IF($P727&lt;&gt;"OK",NA(),VLOOKUP(B727,'Employees'!$A$2:$I$101,2,FALSE)))</f>
        <v/>
      </c>
      <c r="D727" s="2" t="n"/>
      <c r="E727" s="4" t="n"/>
      <c r="F727" s="4" t="n"/>
      <c r="G727" s="12" t="n"/>
      <c r="H727" s="13">
        <f>IF($P727="","",IF($P727&lt;&gt;"OK",NA(),NETWORKDAYS(E727,F727,'Holidays'!$A$2:$A$51)*G727))</f>
        <v/>
      </c>
      <c r="I727" s="13">
        <f>IF($P727="","",IF($P727&lt;&gt;"OK",NA(),H727*'Settings'!$B$4*VLOOKUP(B727,'Employees'!$A$2:$I$101,5,FALSE)))</f>
        <v/>
      </c>
      <c r="J727" s="2" t="n"/>
      <c r="K727" s="2" t="n"/>
      <c r="L727" s="4" t="n"/>
      <c r="M727" s="2" t="n"/>
      <c r="N727" s="13">
        <f>IF($P727="","",IF($P727&lt;&gt;"OK",NA(),IF(J727="Approved",IF(E727&gt;'Settings'!$B$3,0,NETWORKDAYS(E727,MIN(F727,'Settings'!$B$3),'Holidays'!$A$2:$A$51)*G727*'Settings'!$B$4*VLOOKUP(B727,'Employees'!$A$2:$I$101,5,FALSE)),0)))</f>
        <v/>
      </c>
      <c r="O727" s="13">
        <f>IF($P727="","",IF($P727&lt;&gt;"OK",NA(),IF(J727="Approved",I727-N727,0)))</f>
        <v/>
      </c>
      <c r="P727" s="8">
        <f>IF(COUNTA(A727:B727,D727:G727,J727:M727)=0,"",IF('Settings'!$B$7&lt;&gt;"OK","CHECK SETTINGS",IF(OR(A727="",COUNTIFS($A$2:$A$1001,A727)&lt;&gt;1,COUNTIFS('Employees'!$A$2:$A$101,B727,'Employees'!$I$2:$I$101,"OK")&lt;&gt;1,COUNTIFS('Settings'!$H$11:$H$13,D727)&lt;&gt;1),"CHECK ID / TYPE",IF(OR(NOT(ISNUMBER(E727)),NOT(ISNUMBER(F727)),NOT(ISNUMBER(G727))),"CHECK DATES / FRACTION",IF(OR(E727&lt;MAX('Settings'!$B$2,VLOOKUP(B727,'Employees'!$A$2:$H$101,3,FALSE)),F727&gt;'Settings'!$B$5,F727&lt;E727,NOT(OR(G727=1,AND(G727=0.5,E727=F727))),NOT(OR(J727="Pending",J727="Approved",J727="Denied",J727="Canceled"))),"CHECK DATES / FRACTION / STATUS",IF(AND(OR(J727="Approved",J727="Denied"),OR(K727="",NOT(ISNUMBER(L727)))),"ADD DECISION RECORD",IF(AND(OR(J727="Approved",J727="Pending"),COUNTIFS($B$2:$B$1001,B727,$E$2:$E$1001,"&lt;="&amp;F727,$F$2:$F$1001,"&gt;="&amp;E727,$J$2:$J$1001,"&lt;&gt;Denied",$J$2:$J$1001,"&lt;&gt;Canceled")&gt;1),"OVERLAPPING ACTIVE REQUESTS",IF(NETWORKDAYS(E727,F727,'Holidays'!$A$2:$A$51)=0,"NO WORKDAYS","OK"))))))))</f>
        <v/>
      </c>
    </row>
    <row r="728">
      <c r="A728" s="11" t="n"/>
      <c r="B728" s="11" t="n"/>
      <c r="C728" s="8">
        <f>IF($P728="","",IF($P728&lt;&gt;"OK",NA(),VLOOKUP(B728,'Employees'!$A$2:$I$101,2,FALSE)))</f>
        <v/>
      </c>
      <c r="D728" s="2" t="n"/>
      <c r="E728" s="4" t="n"/>
      <c r="F728" s="4" t="n"/>
      <c r="G728" s="12" t="n"/>
      <c r="H728" s="13">
        <f>IF($P728="","",IF($P728&lt;&gt;"OK",NA(),NETWORKDAYS(E728,F728,'Holidays'!$A$2:$A$51)*G728))</f>
        <v/>
      </c>
      <c r="I728" s="13">
        <f>IF($P728="","",IF($P728&lt;&gt;"OK",NA(),H728*'Settings'!$B$4*VLOOKUP(B728,'Employees'!$A$2:$I$101,5,FALSE)))</f>
        <v/>
      </c>
      <c r="J728" s="2" t="n"/>
      <c r="K728" s="2" t="n"/>
      <c r="L728" s="4" t="n"/>
      <c r="M728" s="2" t="n"/>
      <c r="N728" s="13">
        <f>IF($P728="","",IF($P728&lt;&gt;"OK",NA(),IF(J728="Approved",IF(E728&gt;'Settings'!$B$3,0,NETWORKDAYS(E728,MIN(F728,'Settings'!$B$3),'Holidays'!$A$2:$A$51)*G728*'Settings'!$B$4*VLOOKUP(B728,'Employees'!$A$2:$I$101,5,FALSE)),0)))</f>
        <v/>
      </c>
      <c r="O728" s="13">
        <f>IF($P728="","",IF($P728&lt;&gt;"OK",NA(),IF(J728="Approved",I728-N728,0)))</f>
        <v/>
      </c>
      <c r="P728" s="8">
        <f>IF(COUNTA(A728:B728,D728:G728,J728:M728)=0,"",IF('Settings'!$B$7&lt;&gt;"OK","CHECK SETTINGS",IF(OR(A728="",COUNTIFS($A$2:$A$1001,A728)&lt;&gt;1,COUNTIFS('Employees'!$A$2:$A$101,B728,'Employees'!$I$2:$I$101,"OK")&lt;&gt;1,COUNTIFS('Settings'!$H$11:$H$13,D728)&lt;&gt;1),"CHECK ID / TYPE",IF(OR(NOT(ISNUMBER(E728)),NOT(ISNUMBER(F728)),NOT(ISNUMBER(G728))),"CHECK DATES / FRACTION",IF(OR(E728&lt;MAX('Settings'!$B$2,VLOOKUP(B728,'Employees'!$A$2:$H$101,3,FALSE)),F728&gt;'Settings'!$B$5,F728&lt;E728,NOT(OR(G728=1,AND(G728=0.5,E728=F728))),NOT(OR(J728="Pending",J728="Approved",J728="Denied",J728="Canceled"))),"CHECK DATES / FRACTION / STATUS",IF(AND(OR(J728="Approved",J728="Denied"),OR(K728="",NOT(ISNUMBER(L728)))),"ADD DECISION RECORD",IF(AND(OR(J728="Approved",J728="Pending"),COUNTIFS($B$2:$B$1001,B728,$E$2:$E$1001,"&lt;="&amp;F728,$F$2:$F$1001,"&gt;="&amp;E728,$J$2:$J$1001,"&lt;&gt;Denied",$J$2:$J$1001,"&lt;&gt;Canceled")&gt;1),"OVERLAPPING ACTIVE REQUESTS",IF(NETWORKDAYS(E728,F728,'Holidays'!$A$2:$A$51)=0,"NO WORKDAYS","OK"))))))))</f>
        <v/>
      </c>
    </row>
    <row r="729">
      <c r="A729" s="11" t="n"/>
      <c r="B729" s="11" t="n"/>
      <c r="C729" s="8">
        <f>IF($P729="","",IF($P729&lt;&gt;"OK",NA(),VLOOKUP(B729,'Employees'!$A$2:$I$101,2,FALSE)))</f>
        <v/>
      </c>
      <c r="D729" s="2" t="n"/>
      <c r="E729" s="4" t="n"/>
      <c r="F729" s="4" t="n"/>
      <c r="G729" s="12" t="n"/>
      <c r="H729" s="13">
        <f>IF($P729="","",IF($P729&lt;&gt;"OK",NA(),NETWORKDAYS(E729,F729,'Holidays'!$A$2:$A$51)*G729))</f>
        <v/>
      </c>
      <c r="I729" s="13">
        <f>IF($P729="","",IF($P729&lt;&gt;"OK",NA(),H729*'Settings'!$B$4*VLOOKUP(B729,'Employees'!$A$2:$I$101,5,FALSE)))</f>
        <v/>
      </c>
      <c r="J729" s="2" t="n"/>
      <c r="K729" s="2" t="n"/>
      <c r="L729" s="4" t="n"/>
      <c r="M729" s="2" t="n"/>
      <c r="N729" s="13">
        <f>IF($P729="","",IF($P729&lt;&gt;"OK",NA(),IF(J729="Approved",IF(E729&gt;'Settings'!$B$3,0,NETWORKDAYS(E729,MIN(F729,'Settings'!$B$3),'Holidays'!$A$2:$A$51)*G729*'Settings'!$B$4*VLOOKUP(B729,'Employees'!$A$2:$I$101,5,FALSE)),0)))</f>
        <v/>
      </c>
      <c r="O729" s="13">
        <f>IF($P729="","",IF($P729&lt;&gt;"OK",NA(),IF(J729="Approved",I729-N729,0)))</f>
        <v/>
      </c>
      <c r="P729" s="8">
        <f>IF(COUNTA(A729:B729,D729:G729,J729:M729)=0,"",IF('Settings'!$B$7&lt;&gt;"OK","CHECK SETTINGS",IF(OR(A729="",COUNTIFS($A$2:$A$1001,A729)&lt;&gt;1,COUNTIFS('Employees'!$A$2:$A$101,B729,'Employees'!$I$2:$I$101,"OK")&lt;&gt;1,COUNTIFS('Settings'!$H$11:$H$13,D729)&lt;&gt;1),"CHECK ID / TYPE",IF(OR(NOT(ISNUMBER(E729)),NOT(ISNUMBER(F729)),NOT(ISNUMBER(G729))),"CHECK DATES / FRACTION",IF(OR(E729&lt;MAX('Settings'!$B$2,VLOOKUP(B729,'Employees'!$A$2:$H$101,3,FALSE)),F729&gt;'Settings'!$B$5,F729&lt;E729,NOT(OR(G729=1,AND(G729=0.5,E729=F729))),NOT(OR(J729="Pending",J729="Approved",J729="Denied",J729="Canceled"))),"CHECK DATES / FRACTION / STATUS",IF(AND(OR(J729="Approved",J729="Denied"),OR(K729="",NOT(ISNUMBER(L729)))),"ADD DECISION RECORD",IF(AND(OR(J729="Approved",J729="Pending"),COUNTIFS($B$2:$B$1001,B729,$E$2:$E$1001,"&lt;="&amp;F729,$F$2:$F$1001,"&gt;="&amp;E729,$J$2:$J$1001,"&lt;&gt;Denied",$J$2:$J$1001,"&lt;&gt;Canceled")&gt;1),"OVERLAPPING ACTIVE REQUESTS",IF(NETWORKDAYS(E729,F729,'Holidays'!$A$2:$A$51)=0,"NO WORKDAYS","OK"))))))))</f>
        <v/>
      </c>
    </row>
    <row r="730">
      <c r="A730" s="11" t="n"/>
      <c r="B730" s="11" t="n"/>
      <c r="C730" s="8">
        <f>IF($P730="","",IF($P730&lt;&gt;"OK",NA(),VLOOKUP(B730,'Employees'!$A$2:$I$101,2,FALSE)))</f>
        <v/>
      </c>
      <c r="D730" s="2" t="n"/>
      <c r="E730" s="4" t="n"/>
      <c r="F730" s="4" t="n"/>
      <c r="G730" s="12" t="n"/>
      <c r="H730" s="13">
        <f>IF($P730="","",IF($P730&lt;&gt;"OK",NA(),NETWORKDAYS(E730,F730,'Holidays'!$A$2:$A$51)*G730))</f>
        <v/>
      </c>
      <c r="I730" s="13">
        <f>IF($P730="","",IF($P730&lt;&gt;"OK",NA(),H730*'Settings'!$B$4*VLOOKUP(B730,'Employees'!$A$2:$I$101,5,FALSE)))</f>
        <v/>
      </c>
      <c r="J730" s="2" t="n"/>
      <c r="K730" s="2" t="n"/>
      <c r="L730" s="4" t="n"/>
      <c r="M730" s="2" t="n"/>
      <c r="N730" s="13">
        <f>IF($P730="","",IF($P730&lt;&gt;"OK",NA(),IF(J730="Approved",IF(E730&gt;'Settings'!$B$3,0,NETWORKDAYS(E730,MIN(F730,'Settings'!$B$3),'Holidays'!$A$2:$A$51)*G730*'Settings'!$B$4*VLOOKUP(B730,'Employees'!$A$2:$I$101,5,FALSE)),0)))</f>
        <v/>
      </c>
      <c r="O730" s="13">
        <f>IF($P730="","",IF($P730&lt;&gt;"OK",NA(),IF(J730="Approved",I730-N730,0)))</f>
        <v/>
      </c>
      <c r="P730" s="8">
        <f>IF(COUNTA(A730:B730,D730:G730,J730:M730)=0,"",IF('Settings'!$B$7&lt;&gt;"OK","CHECK SETTINGS",IF(OR(A730="",COUNTIFS($A$2:$A$1001,A730)&lt;&gt;1,COUNTIFS('Employees'!$A$2:$A$101,B730,'Employees'!$I$2:$I$101,"OK")&lt;&gt;1,COUNTIFS('Settings'!$H$11:$H$13,D730)&lt;&gt;1),"CHECK ID / TYPE",IF(OR(NOT(ISNUMBER(E730)),NOT(ISNUMBER(F730)),NOT(ISNUMBER(G730))),"CHECK DATES / FRACTION",IF(OR(E730&lt;MAX('Settings'!$B$2,VLOOKUP(B730,'Employees'!$A$2:$H$101,3,FALSE)),F730&gt;'Settings'!$B$5,F730&lt;E730,NOT(OR(G730=1,AND(G730=0.5,E730=F730))),NOT(OR(J730="Pending",J730="Approved",J730="Denied",J730="Canceled"))),"CHECK DATES / FRACTION / STATUS",IF(AND(OR(J730="Approved",J730="Denied"),OR(K730="",NOT(ISNUMBER(L730)))),"ADD DECISION RECORD",IF(AND(OR(J730="Approved",J730="Pending"),COUNTIFS($B$2:$B$1001,B730,$E$2:$E$1001,"&lt;="&amp;F730,$F$2:$F$1001,"&gt;="&amp;E730,$J$2:$J$1001,"&lt;&gt;Denied",$J$2:$J$1001,"&lt;&gt;Canceled")&gt;1),"OVERLAPPING ACTIVE REQUESTS",IF(NETWORKDAYS(E730,F730,'Holidays'!$A$2:$A$51)=0,"NO WORKDAYS","OK"))))))))</f>
        <v/>
      </c>
    </row>
    <row r="731">
      <c r="A731" s="11" t="n"/>
      <c r="B731" s="11" t="n"/>
      <c r="C731" s="8">
        <f>IF($P731="","",IF($P731&lt;&gt;"OK",NA(),VLOOKUP(B731,'Employees'!$A$2:$I$101,2,FALSE)))</f>
        <v/>
      </c>
      <c r="D731" s="2" t="n"/>
      <c r="E731" s="4" t="n"/>
      <c r="F731" s="4" t="n"/>
      <c r="G731" s="12" t="n"/>
      <c r="H731" s="13">
        <f>IF($P731="","",IF($P731&lt;&gt;"OK",NA(),NETWORKDAYS(E731,F731,'Holidays'!$A$2:$A$51)*G731))</f>
        <v/>
      </c>
      <c r="I731" s="13">
        <f>IF($P731="","",IF($P731&lt;&gt;"OK",NA(),H731*'Settings'!$B$4*VLOOKUP(B731,'Employees'!$A$2:$I$101,5,FALSE)))</f>
        <v/>
      </c>
      <c r="J731" s="2" t="n"/>
      <c r="K731" s="2" t="n"/>
      <c r="L731" s="4" t="n"/>
      <c r="M731" s="2" t="n"/>
      <c r="N731" s="13">
        <f>IF($P731="","",IF($P731&lt;&gt;"OK",NA(),IF(J731="Approved",IF(E731&gt;'Settings'!$B$3,0,NETWORKDAYS(E731,MIN(F731,'Settings'!$B$3),'Holidays'!$A$2:$A$51)*G731*'Settings'!$B$4*VLOOKUP(B731,'Employees'!$A$2:$I$101,5,FALSE)),0)))</f>
        <v/>
      </c>
      <c r="O731" s="13">
        <f>IF($P731="","",IF($P731&lt;&gt;"OK",NA(),IF(J731="Approved",I731-N731,0)))</f>
        <v/>
      </c>
      <c r="P731" s="8">
        <f>IF(COUNTA(A731:B731,D731:G731,J731:M731)=0,"",IF('Settings'!$B$7&lt;&gt;"OK","CHECK SETTINGS",IF(OR(A731="",COUNTIFS($A$2:$A$1001,A731)&lt;&gt;1,COUNTIFS('Employees'!$A$2:$A$101,B731,'Employees'!$I$2:$I$101,"OK")&lt;&gt;1,COUNTIFS('Settings'!$H$11:$H$13,D731)&lt;&gt;1),"CHECK ID / TYPE",IF(OR(NOT(ISNUMBER(E731)),NOT(ISNUMBER(F731)),NOT(ISNUMBER(G731))),"CHECK DATES / FRACTION",IF(OR(E731&lt;MAX('Settings'!$B$2,VLOOKUP(B731,'Employees'!$A$2:$H$101,3,FALSE)),F731&gt;'Settings'!$B$5,F731&lt;E731,NOT(OR(G731=1,AND(G731=0.5,E731=F731))),NOT(OR(J731="Pending",J731="Approved",J731="Denied",J731="Canceled"))),"CHECK DATES / FRACTION / STATUS",IF(AND(OR(J731="Approved",J731="Denied"),OR(K731="",NOT(ISNUMBER(L731)))),"ADD DECISION RECORD",IF(AND(OR(J731="Approved",J731="Pending"),COUNTIFS($B$2:$B$1001,B731,$E$2:$E$1001,"&lt;="&amp;F731,$F$2:$F$1001,"&gt;="&amp;E731,$J$2:$J$1001,"&lt;&gt;Denied",$J$2:$J$1001,"&lt;&gt;Canceled")&gt;1),"OVERLAPPING ACTIVE REQUESTS",IF(NETWORKDAYS(E731,F731,'Holidays'!$A$2:$A$51)=0,"NO WORKDAYS","OK"))))))))</f>
        <v/>
      </c>
    </row>
    <row r="732">
      <c r="A732" s="11" t="n"/>
      <c r="B732" s="11" t="n"/>
      <c r="C732" s="8">
        <f>IF($P732="","",IF($P732&lt;&gt;"OK",NA(),VLOOKUP(B732,'Employees'!$A$2:$I$101,2,FALSE)))</f>
        <v/>
      </c>
      <c r="D732" s="2" t="n"/>
      <c r="E732" s="4" t="n"/>
      <c r="F732" s="4" t="n"/>
      <c r="G732" s="12" t="n"/>
      <c r="H732" s="13">
        <f>IF($P732="","",IF($P732&lt;&gt;"OK",NA(),NETWORKDAYS(E732,F732,'Holidays'!$A$2:$A$51)*G732))</f>
        <v/>
      </c>
      <c r="I732" s="13">
        <f>IF($P732="","",IF($P732&lt;&gt;"OK",NA(),H732*'Settings'!$B$4*VLOOKUP(B732,'Employees'!$A$2:$I$101,5,FALSE)))</f>
        <v/>
      </c>
      <c r="J732" s="2" t="n"/>
      <c r="K732" s="2" t="n"/>
      <c r="L732" s="4" t="n"/>
      <c r="M732" s="2" t="n"/>
      <c r="N732" s="13">
        <f>IF($P732="","",IF($P732&lt;&gt;"OK",NA(),IF(J732="Approved",IF(E732&gt;'Settings'!$B$3,0,NETWORKDAYS(E732,MIN(F732,'Settings'!$B$3),'Holidays'!$A$2:$A$51)*G732*'Settings'!$B$4*VLOOKUP(B732,'Employees'!$A$2:$I$101,5,FALSE)),0)))</f>
        <v/>
      </c>
      <c r="O732" s="13">
        <f>IF($P732="","",IF($P732&lt;&gt;"OK",NA(),IF(J732="Approved",I732-N732,0)))</f>
        <v/>
      </c>
      <c r="P732" s="8">
        <f>IF(COUNTA(A732:B732,D732:G732,J732:M732)=0,"",IF('Settings'!$B$7&lt;&gt;"OK","CHECK SETTINGS",IF(OR(A732="",COUNTIFS($A$2:$A$1001,A732)&lt;&gt;1,COUNTIFS('Employees'!$A$2:$A$101,B732,'Employees'!$I$2:$I$101,"OK")&lt;&gt;1,COUNTIFS('Settings'!$H$11:$H$13,D732)&lt;&gt;1),"CHECK ID / TYPE",IF(OR(NOT(ISNUMBER(E732)),NOT(ISNUMBER(F732)),NOT(ISNUMBER(G732))),"CHECK DATES / FRACTION",IF(OR(E732&lt;MAX('Settings'!$B$2,VLOOKUP(B732,'Employees'!$A$2:$H$101,3,FALSE)),F732&gt;'Settings'!$B$5,F732&lt;E732,NOT(OR(G732=1,AND(G732=0.5,E732=F732))),NOT(OR(J732="Pending",J732="Approved",J732="Denied",J732="Canceled"))),"CHECK DATES / FRACTION / STATUS",IF(AND(OR(J732="Approved",J732="Denied"),OR(K732="",NOT(ISNUMBER(L732)))),"ADD DECISION RECORD",IF(AND(OR(J732="Approved",J732="Pending"),COUNTIFS($B$2:$B$1001,B732,$E$2:$E$1001,"&lt;="&amp;F732,$F$2:$F$1001,"&gt;="&amp;E732,$J$2:$J$1001,"&lt;&gt;Denied",$J$2:$J$1001,"&lt;&gt;Canceled")&gt;1),"OVERLAPPING ACTIVE REQUESTS",IF(NETWORKDAYS(E732,F732,'Holidays'!$A$2:$A$51)=0,"NO WORKDAYS","OK"))))))))</f>
        <v/>
      </c>
    </row>
    <row r="733">
      <c r="A733" s="11" t="n"/>
      <c r="B733" s="11" t="n"/>
      <c r="C733" s="8">
        <f>IF($P733="","",IF($P733&lt;&gt;"OK",NA(),VLOOKUP(B733,'Employees'!$A$2:$I$101,2,FALSE)))</f>
        <v/>
      </c>
      <c r="D733" s="2" t="n"/>
      <c r="E733" s="4" t="n"/>
      <c r="F733" s="4" t="n"/>
      <c r="G733" s="12" t="n"/>
      <c r="H733" s="13">
        <f>IF($P733="","",IF($P733&lt;&gt;"OK",NA(),NETWORKDAYS(E733,F733,'Holidays'!$A$2:$A$51)*G733))</f>
        <v/>
      </c>
      <c r="I733" s="13">
        <f>IF($P733="","",IF($P733&lt;&gt;"OK",NA(),H733*'Settings'!$B$4*VLOOKUP(B733,'Employees'!$A$2:$I$101,5,FALSE)))</f>
        <v/>
      </c>
      <c r="J733" s="2" t="n"/>
      <c r="K733" s="2" t="n"/>
      <c r="L733" s="4" t="n"/>
      <c r="M733" s="2" t="n"/>
      <c r="N733" s="13">
        <f>IF($P733="","",IF($P733&lt;&gt;"OK",NA(),IF(J733="Approved",IF(E733&gt;'Settings'!$B$3,0,NETWORKDAYS(E733,MIN(F733,'Settings'!$B$3),'Holidays'!$A$2:$A$51)*G733*'Settings'!$B$4*VLOOKUP(B733,'Employees'!$A$2:$I$101,5,FALSE)),0)))</f>
        <v/>
      </c>
      <c r="O733" s="13">
        <f>IF($P733="","",IF($P733&lt;&gt;"OK",NA(),IF(J733="Approved",I733-N733,0)))</f>
        <v/>
      </c>
      <c r="P733" s="8">
        <f>IF(COUNTA(A733:B733,D733:G733,J733:M733)=0,"",IF('Settings'!$B$7&lt;&gt;"OK","CHECK SETTINGS",IF(OR(A733="",COUNTIFS($A$2:$A$1001,A733)&lt;&gt;1,COUNTIFS('Employees'!$A$2:$A$101,B733,'Employees'!$I$2:$I$101,"OK")&lt;&gt;1,COUNTIFS('Settings'!$H$11:$H$13,D733)&lt;&gt;1),"CHECK ID / TYPE",IF(OR(NOT(ISNUMBER(E733)),NOT(ISNUMBER(F733)),NOT(ISNUMBER(G733))),"CHECK DATES / FRACTION",IF(OR(E733&lt;MAX('Settings'!$B$2,VLOOKUP(B733,'Employees'!$A$2:$H$101,3,FALSE)),F733&gt;'Settings'!$B$5,F733&lt;E733,NOT(OR(G733=1,AND(G733=0.5,E733=F733))),NOT(OR(J733="Pending",J733="Approved",J733="Denied",J733="Canceled"))),"CHECK DATES / FRACTION / STATUS",IF(AND(OR(J733="Approved",J733="Denied"),OR(K733="",NOT(ISNUMBER(L733)))),"ADD DECISION RECORD",IF(AND(OR(J733="Approved",J733="Pending"),COUNTIFS($B$2:$B$1001,B733,$E$2:$E$1001,"&lt;="&amp;F733,$F$2:$F$1001,"&gt;="&amp;E733,$J$2:$J$1001,"&lt;&gt;Denied",$J$2:$J$1001,"&lt;&gt;Canceled")&gt;1),"OVERLAPPING ACTIVE REQUESTS",IF(NETWORKDAYS(E733,F733,'Holidays'!$A$2:$A$51)=0,"NO WORKDAYS","OK"))))))))</f>
        <v/>
      </c>
    </row>
    <row r="734">
      <c r="A734" s="11" t="n"/>
      <c r="B734" s="11" t="n"/>
      <c r="C734" s="8">
        <f>IF($P734="","",IF($P734&lt;&gt;"OK",NA(),VLOOKUP(B734,'Employees'!$A$2:$I$101,2,FALSE)))</f>
        <v/>
      </c>
      <c r="D734" s="2" t="n"/>
      <c r="E734" s="4" t="n"/>
      <c r="F734" s="4" t="n"/>
      <c r="G734" s="12" t="n"/>
      <c r="H734" s="13">
        <f>IF($P734="","",IF($P734&lt;&gt;"OK",NA(),NETWORKDAYS(E734,F734,'Holidays'!$A$2:$A$51)*G734))</f>
        <v/>
      </c>
      <c r="I734" s="13">
        <f>IF($P734="","",IF($P734&lt;&gt;"OK",NA(),H734*'Settings'!$B$4*VLOOKUP(B734,'Employees'!$A$2:$I$101,5,FALSE)))</f>
        <v/>
      </c>
      <c r="J734" s="2" t="n"/>
      <c r="K734" s="2" t="n"/>
      <c r="L734" s="4" t="n"/>
      <c r="M734" s="2" t="n"/>
      <c r="N734" s="13">
        <f>IF($P734="","",IF($P734&lt;&gt;"OK",NA(),IF(J734="Approved",IF(E734&gt;'Settings'!$B$3,0,NETWORKDAYS(E734,MIN(F734,'Settings'!$B$3),'Holidays'!$A$2:$A$51)*G734*'Settings'!$B$4*VLOOKUP(B734,'Employees'!$A$2:$I$101,5,FALSE)),0)))</f>
        <v/>
      </c>
      <c r="O734" s="13">
        <f>IF($P734="","",IF($P734&lt;&gt;"OK",NA(),IF(J734="Approved",I734-N734,0)))</f>
        <v/>
      </c>
      <c r="P734" s="8">
        <f>IF(COUNTA(A734:B734,D734:G734,J734:M734)=0,"",IF('Settings'!$B$7&lt;&gt;"OK","CHECK SETTINGS",IF(OR(A734="",COUNTIFS($A$2:$A$1001,A734)&lt;&gt;1,COUNTIFS('Employees'!$A$2:$A$101,B734,'Employees'!$I$2:$I$101,"OK")&lt;&gt;1,COUNTIFS('Settings'!$H$11:$H$13,D734)&lt;&gt;1),"CHECK ID / TYPE",IF(OR(NOT(ISNUMBER(E734)),NOT(ISNUMBER(F734)),NOT(ISNUMBER(G734))),"CHECK DATES / FRACTION",IF(OR(E734&lt;MAX('Settings'!$B$2,VLOOKUP(B734,'Employees'!$A$2:$H$101,3,FALSE)),F734&gt;'Settings'!$B$5,F734&lt;E734,NOT(OR(G734=1,AND(G734=0.5,E734=F734))),NOT(OR(J734="Pending",J734="Approved",J734="Denied",J734="Canceled"))),"CHECK DATES / FRACTION / STATUS",IF(AND(OR(J734="Approved",J734="Denied"),OR(K734="",NOT(ISNUMBER(L734)))),"ADD DECISION RECORD",IF(AND(OR(J734="Approved",J734="Pending"),COUNTIFS($B$2:$B$1001,B734,$E$2:$E$1001,"&lt;="&amp;F734,$F$2:$F$1001,"&gt;="&amp;E734,$J$2:$J$1001,"&lt;&gt;Denied",$J$2:$J$1001,"&lt;&gt;Canceled")&gt;1),"OVERLAPPING ACTIVE REQUESTS",IF(NETWORKDAYS(E734,F734,'Holidays'!$A$2:$A$51)=0,"NO WORKDAYS","OK"))))))))</f>
        <v/>
      </c>
    </row>
    <row r="735">
      <c r="A735" s="11" t="n"/>
      <c r="B735" s="11" t="n"/>
      <c r="C735" s="8">
        <f>IF($P735="","",IF($P735&lt;&gt;"OK",NA(),VLOOKUP(B735,'Employees'!$A$2:$I$101,2,FALSE)))</f>
        <v/>
      </c>
      <c r="D735" s="2" t="n"/>
      <c r="E735" s="4" t="n"/>
      <c r="F735" s="4" t="n"/>
      <c r="G735" s="12" t="n"/>
      <c r="H735" s="13">
        <f>IF($P735="","",IF($P735&lt;&gt;"OK",NA(),NETWORKDAYS(E735,F735,'Holidays'!$A$2:$A$51)*G735))</f>
        <v/>
      </c>
      <c r="I735" s="13">
        <f>IF($P735="","",IF($P735&lt;&gt;"OK",NA(),H735*'Settings'!$B$4*VLOOKUP(B735,'Employees'!$A$2:$I$101,5,FALSE)))</f>
        <v/>
      </c>
      <c r="J735" s="2" t="n"/>
      <c r="K735" s="2" t="n"/>
      <c r="L735" s="4" t="n"/>
      <c r="M735" s="2" t="n"/>
      <c r="N735" s="13">
        <f>IF($P735="","",IF($P735&lt;&gt;"OK",NA(),IF(J735="Approved",IF(E735&gt;'Settings'!$B$3,0,NETWORKDAYS(E735,MIN(F735,'Settings'!$B$3),'Holidays'!$A$2:$A$51)*G735*'Settings'!$B$4*VLOOKUP(B735,'Employees'!$A$2:$I$101,5,FALSE)),0)))</f>
        <v/>
      </c>
      <c r="O735" s="13">
        <f>IF($P735="","",IF($P735&lt;&gt;"OK",NA(),IF(J735="Approved",I735-N735,0)))</f>
        <v/>
      </c>
      <c r="P735" s="8">
        <f>IF(COUNTA(A735:B735,D735:G735,J735:M735)=0,"",IF('Settings'!$B$7&lt;&gt;"OK","CHECK SETTINGS",IF(OR(A735="",COUNTIFS($A$2:$A$1001,A735)&lt;&gt;1,COUNTIFS('Employees'!$A$2:$A$101,B735,'Employees'!$I$2:$I$101,"OK")&lt;&gt;1,COUNTIFS('Settings'!$H$11:$H$13,D735)&lt;&gt;1),"CHECK ID / TYPE",IF(OR(NOT(ISNUMBER(E735)),NOT(ISNUMBER(F735)),NOT(ISNUMBER(G735))),"CHECK DATES / FRACTION",IF(OR(E735&lt;MAX('Settings'!$B$2,VLOOKUP(B735,'Employees'!$A$2:$H$101,3,FALSE)),F735&gt;'Settings'!$B$5,F735&lt;E735,NOT(OR(G735=1,AND(G735=0.5,E735=F735))),NOT(OR(J735="Pending",J735="Approved",J735="Denied",J735="Canceled"))),"CHECK DATES / FRACTION / STATUS",IF(AND(OR(J735="Approved",J735="Denied"),OR(K735="",NOT(ISNUMBER(L735)))),"ADD DECISION RECORD",IF(AND(OR(J735="Approved",J735="Pending"),COUNTIFS($B$2:$B$1001,B735,$E$2:$E$1001,"&lt;="&amp;F735,$F$2:$F$1001,"&gt;="&amp;E735,$J$2:$J$1001,"&lt;&gt;Denied",$J$2:$J$1001,"&lt;&gt;Canceled")&gt;1),"OVERLAPPING ACTIVE REQUESTS",IF(NETWORKDAYS(E735,F735,'Holidays'!$A$2:$A$51)=0,"NO WORKDAYS","OK"))))))))</f>
        <v/>
      </c>
    </row>
    <row r="736">
      <c r="A736" s="11" t="n"/>
      <c r="B736" s="11" t="n"/>
      <c r="C736" s="8">
        <f>IF($P736="","",IF($P736&lt;&gt;"OK",NA(),VLOOKUP(B736,'Employees'!$A$2:$I$101,2,FALSE)))</f>
        <v/>
      </c>
      <c r="D736" s="2" t="n"/>
      <c r="E736" s="4" t="n"/>
      <c r="F736" s="4" t="n"/>
      <c r="G736" s="12" t="n"/>
      <c r="H736" s="13">
        <f>IF($P736="","",IF($P736&lt;&gt;"OK",NA(),NETWORKDAYS(E736,F736,'Holidays'!$A$2:$A$51)*G736))</f>
        <v/>
      </c>
      <c r="I736" s="13">
        <f>IF($P736="","",IF($P736&lt;&gt;"OK",NA(),H736*'Settings'!$B$4*VLOOKUP(B736,'Employees'!$A$2:$I$101,5,FALSE)))</f>
        <v/>
      </c>
      <c r="J736" s="2" t="n"/>
      <c r="K736" s="2" t="n"/>
      <c r="L736" s="4" t="n"/>
      <c r="M736" s="2" t="n"/>
      <c r="N736" s="13">
        <f>IF($P736="","",IF($P736&lt;&gt;"OK",NA(),IF(J736="Approved",IF(E736&gt;'Settings'!$B$3,0,NETWORKDAYS(E736,MIN(F736,'Settings'!$B$3),'Holidays'!$A$2:$A$51)*G736*'Settings'!$B$4*VLOOKUP(B736,'Employees'!$A$2:$I$101,5,FALSE)),0)))</f>
        <v/>
      </c>
      <c r="O736" s="13">
        <f>IF($P736="","",IF($P736&lt;&gt;"OK",NA(),IF(J736="Approved",I736-N736,0)))</f>
        <v/>
      </c>
      <c r="P736" s="8">
        <f>IF(COUNTA(A736:B736,D736:G736,J736:M736)=0,"",IF('Settings'!$B$7&lt;&gt;"OK","CHECK SETTINGS",IF(OR(A736="",COUNTIFS($A$2:$A$1001,A736)&lt;&gt;1,COUNTIFS('Employees'!$A$2:$A$101,B736,'Employees'!$I$2:$I$101,"OK")&lt;&gt;1,COUNTIFS('Settings'!$H$11:$H$13,D736)&lt;&gt;1),"CHECK ID / TYPE",IF(OR(NOT(ISNUMBER(E736)),NOT(ISNUMBER(F736)),NOT(ISNUMBER(G736))),"CHECK DATES / FRACTION",IF(OR(E736&lt;MAX('Settings'!$B$2,VLOOKUP(B736,'Employees'!$A$2:$H$101,3,FALSE)),F736&gt;'Settings'!$B$5,F736&lt;E736,NOT(OR(G736=1,AND(G736=0.5,E736=F736))),NOT(OR(J736="Pending",J736="Approved",J736="Denied",J736="Canceled"))),"CHECK DATES / FRACTION / STATUS",IF(AND(OR(J736="Approved",J736="Denied"),OR(K736="",NOT(ISNUMBER(L736)))),"ADD DECISION RECORD",IF(AND(OR(J736="Approved",J736="Pending"),COUNTIFS($B$2:$B$1001,B736,$E$2:$E$1001,"&lt;="&amp;F736,$F$2:$F$1001,"&gt;="&amp;E736,$J$2:$J$1001,"&lt;&gt;Denied",$J$2:$J$1001,"&lt;&gt;Canceled")&gt;1),"OVERLAPPING ACTIVE REQUESTS",IF(NETWORKDAYS(E736,F736,'Holidays'!$A$2:$A$51)=0,"NO WORKDAYS","OK"))))))))</f>
        <v/>
      </c>
    </row>
    <row r="737">
      <c r="A737" s="11" t="n"/>
      <c r="B737" s="11" t="n"/>
      <c r="C737" s="8">
        <f>IF($P737="","",IF($P737&lt;&gt;"OK",NA(),VLOOKUP(B737,'Employees'!$A$2:$I$101,2,FALSE)))</f>
        <v/>
      </c>
      <c r="D737" s="2" t="n"/>
      <c r="E737" s="4" t="n"/>
      <c r="F737" s="4" t="n"/>
      <c r="G737" s="12" t="n"/>
      <c r="H737" s="13">
        <f>IF($P737="","",IF($P737&lt;&gt;"OK",NA(),NETWORKDAYS(E737,F737,'Holidays'!$A$2:$A$51)*G737))</f>
        <v/>
      </c>
      <c r="I737" s="13">
        <f>IF($P737="","",IF($P737&lt;&gt;"OK",NA(),H737*'Settings'!$B$4*VLOOKUP(B737,'Employees'!$A$2:$I$101,5,FALSE)))</f>
        <v/>
      </c>
      <c r="J737" s="2" t="n"/>
      <c r="K737" s="2" t="n"/>
      <c r="L737" s="4" t="n"/>
      <c r="M737" s="2" t="n"/>
      <c r="N737" s="13">
        <f>IF($P737="","",IF($P737&lt;&gt;"OK",NA(),IF(J737="Approved",IF(E737&gt;'Settings'!$B$3,0,NETWORKDAYS(E737,MIN(F737,'Settings'!$B$3),'Holidays'!$A$2:$A$51)*G737*'Settings'!$B$4*VLOOKUP(B737,'Employees'!$A$2:$I$101,5,FALSE)),0)))</f>
        <v/>
      </c>
      <c r="O737" s="13">
        <f>IF($P737="","",IF($P737&lt;&gt;"OK",NA(),IF(J737="Approved",I737-N737,0)))</f>
        <v/>
      </c>
      <c r="P737" s="8">
        <f>IF(COUNTA(A737:B737,D737:G737,J737:M737)=0,"",IF('Settings'!$B$7&lt;&gt;"OK","CHECK SETTINGS",IF(OR(A737="",COUNTIFS($A$2:$A$1001,A737)&lt;&gt;1,COUNTIFS('Employees'!$A$2:$A$101,B737,'Employees'!$I$2:$I$101,"OK")&lt;&gt;1,COUNTIFS('Settings'!$H$11:$H$13,D737)&lt;&gt;1),"CHECK ID / TYPE",IF(OR(NOT(ISNUMBER(E737)),NOT(ISNUMBER(F737)),NOT(ISNUMBER(G737))),"CHECK DATES / FRACTION",IF(OR(E737&lt;MAX('Settings'!$B$2,VLOOKUP(B737,'Employees'!$A$2:$H$101,3,FALSE)),F737&gt;'Settings'!$B$5,F737&lt;E737,NOT(OR(G737=1,AND(G737=0.5,E737=F737))),NOT(OR(J737="Pending",J737="Approved",J737="Denied",J737="Canceled"))),"CHECK DATES / FRACTION / STATUS",IF(AND(OR(J737="Approved",J737="Denied"),OR(K737="",NOT(ISNUMBER(L737)))),"ADD DECISION RECORD",IF(AND(OR(J737="Approved",J737="Pending"),COUNTIFS($B$2:$B$1001,B737,$E$2:$E$1001,"&lt;="&amp;F737,$F$2:$F$1001,"&gt;="&amp;E737,$J$2:$J$1001,"&lt;&gt;Denied",$J$2:$J$1001,"&lt;&gt;Canceled")&gt;1),"OVERLAPPING ACTIVE REQUESTS",IF(NETWORKDAYS(E737,F737,'Holidays'!$A$2:$A$51)=0,"NO WORKDAYS","OK"))))))))</f>
        <v/>
      </c>
    </row>
    <row r="738">
      <c r="A738" s="11" t="n"/>
      <c r="B738" s="11" t="n"/>
      <c r="C738" s="8">
        <f>IF($P738="","",IF($P738&lt;&gt;"OK",NA(),VLOOKUP(B738,'Employees'!$A$2:$I$101,2,FALSE)))</f>
        <v/>
      </c>
      <c r="D738" s="2" t="n"/>
      <c r="E738" s="4" t="n"/>
      <c r="F738" s="4" t="n"/>
      <c r="G738" s="12" t="n"/>
      <c r="H738" s="13">
        <f>IF($P738="","",IF($P738&lt;&gt;"OK",NA(),NETWORKDAYS(E738,F738,'Holidays'!$A$2:$A$51)*G738))</f>
        <v/>
      </c>
      <c r="I738" s="13">
        <f>IF($P738="","",IF($P738&lt;&gt;"OK",NA(),H738*'Settings'!$B$4*VLOOKUP(B738,'Employees'!$A$2:$I$101,5,FALSE)))</f>
        <v/>
      </c>
      <c r="J738" s="2" t="n"/>
      <c r="K738" s="2" t="n"/>
      <c r="L738" s="4" t="n"/>
      <c r="M738" s="2" t="n"/>
      <c r="N738" s="13">
        <f>IF($P738="","",IF($P738&lt;&gt;"OK",NA(),IF(J738="Approved",IF(E738&gt;'Settings'!$B$3,0,NETWORKDAYS(E738,MIN(F738,'Settings'!$B$3),'Holidays'!$A$2:$A$51)*G738*'Settings'!$B$4*VLOOKUP(B738,'Employees'!$A$2:$I$101,5,FALSE)),0)))</f>
        <v/>
      </c>
      <c r="O738" s="13">
        <f>IF($P738="","",IF($P738&lt;&gt;"OK",NA(),IF(J738="Approved",I738-N738,0)))</f>
        <v/>
      </c>
      <c r="P738" s="8">
        <f>IF(COUNTA(A738:B738,D738:G738,J738:M738)=0,"",IF('Settings'!$B$7&lt;&gt;"OK","CHECK SETTINGS",IF(OR(A738="",COUNTIFS($A$2:$A$1001,A738)&lt;&gt;1,COUNTIFS('Employees'!$A$2:$A$101,B738,'Employees'!$I$2:$I$101,"OK")&lt;&gt;1,COUNTIFS('Settings'!$H$11:$H$13,D738)&lt;&gt;1),"CHECK ID / TYPE",IF(OR(NOT(ISNUMBER(E738)),NOT(ISNUMBER(F738)),NOT(ISNUMBER(G738))),"CHECK DATES / FRACTION",IF(OR(E738&lt;MAX('Settings'!$B$2,VLOOKUP(B738,'Employees'!$A$2:$H$101,3,FALSE)),F738&gt;'Settings'!$B$5,F738&lt;E738,NOT(OR(G738=1,AND(G738=0.5,E738=F738))),NOT(OR(J738="Pending",J738="Approved",J738="Denied",J738="Canceled"))),"CHECK DATES / FRACTION / STATUS",IF(AND(OR(J738="Approved",J738="Denied"),OR(K738="",NOT(ISNUMBER(L738)))),"ADD DECISION RECORD",IF(AND(OR(J738="Approved",J738="Pending"),COUNTIFS($B$2:$B$1001,B738,$E$2:$E$1001,"&lt;="&amp;F738,$F$2:$F$1001,"&gt;="&amp;E738,$J$2:$J$1001,"&lt;&gt;Denied",$J$2:$J$1001,"&lt;&gt;Canceled")&gt;1),"OVERLAPPING ACTIVE REQUESTS",IF(NETWORKDAYS(E738,F738,'Holidays'!$A$2:$A$51)=0,"NO WORKDAYS","OK"))))))))</f>
        <v/>
      </c>
    </row>
    <row r="739">
      <c r="A739" s="11" t="n"/>
      <c r="B739" s="11" t="n"/>
      <c r="C739" s="8">
        <f>IF($P739="","",IF($P739&lt;&gt;"OK",NA(),VLOOKUP(B739,'Employees'!$A$2:$I$101,2,FALSE)))</f>
        <v/>
      </c>
      <c r="D739" s="2" t="n"/>
      <c r="E739" s="4" t="n"/>
      <c r="F739" s="4" t="n"/>
      <c r="G739" s="12" t="n"/>
      <c r="H739" s="13">
        <f>IF($P739="","",IF($P739&lt;&gt;"OK",NA(),NETWORKDAYS(E739,F739,'Holidays'!$A$2:$A$51)*G739))</f>
        <v/>
      </c>
      <c r="I739" s="13">
        <f>IF($P739="","",IF($P739&lt;&gt;"OK",NA(),H739*'Settings'!$B$4*VLOOKUP(B739,'Employees'!$A$2:$I$101,5,FALSE)))</f>
        <v/>
      </c>
      <c r="J739" s="2" t="n"/>
      <c r="K739" s="2" t="n"/>
      <c r="L739" s="4" t="n"/>
      <c r="M739" s="2" t="n"/>
      <c r="N739" s="13">
        <f>IF($P739="","",IF($P739&lt;&gt;"OK",NA(),IF(J739="Approved",IF(E739&gt;'Settings'!$B$3,0,NETWORKDAYS(E739,MIN(F739,'Settings'!$B$3),'Holidays'!$A$2:$A$51)*G739*'Settings'!$B$4*VLOOKUP(B739,'Employees'!$A$2:$I$101,5,FALSE)),0)))</f>
        <v/>
      </c>
      <c r="O739" s="13">
        <f>IF($P739="","",IF($P739&lt;&gt;"OK",NA(),IF(J739="Approved",I739-N739,0)))</f>
        <v/>
      </c>
      <c r="P739" s="8">
        <f>IF(COUNTA(A739:B739,D739:G739,J739:M739)=0,"",IF('Settings'!$B$7&lt;&gt;"OK","CHECK SETTINGS",IF(OR(A739="",COUNTIFS($A$2:$A$1001,A739)&lt;&gt;1,COUNTIFS('Employees'!$A$2:$A$101,B739,'Employees'!$I$2:$I$101,"OK")&lt;&gt;1,COUNTIFS('Settings'!$H$11:$H$13,D739)&lt;&gt;1),"CHECK ID / TYPE",IF(OR(NOT(ISNUMBER(E739)),NOT(ISNUMBER(F739)),NOT(ISNUMBER(G739))),"CHECK DATES / FRACTION",IF(OR(E739&lt;MAX('Settings'!$B$2,VLOOKUP(B739,'Employees'!$A$2:$H$101,3,FALSE)),F739&gt;'Settings'!$B$5,F739&lt;E739,NOT(OR(G739=1,AND(G739=0.5,E739=F739))),NOT(OR(J739="Pending",J739="Approved",J739="Denied",J739="Canceled"))),"CHECK DATES / FRACTION / STATUS",IF(AND(OR(J739="Approved",J739="Denied"),OR(K739="",NOT(ISNUMBER(L739)))),"ADD DECISION RECORD",IF(AND(OR(J739="Approved",J739="Pending"),COUNTIFS($B$2:$B$1001,B739,$E$2:$E$1001,"&lt;="&amp;F739,$F$2:$F$1001,"&gt;="&amp;E739,$J$2:$J$1001,"&lt;&gt;Denied",$J$2:$J$1001,"&lt;&gt;Canceled")&gt;1),"OVERLAPPING ACTIVE REQUESTS",IF(NETWORKDAYS(E739,F739,'Holidays'!$A$2:$A$51)=0,"NO WORKDAYS","OK"))))))))</f>
        <v/>
      </c>
    </row>
    <row r="740">
      <c r="A740" s="11" t="n"/>
      <c r="B740" s="11" t="n"/>
      <c r="C740" s="8">
        <f>IF($P740="","",IF($P740&lt;&gt;"OK",NA(),VLOOKUP(B740,'Employees'!$A$2:$I$101,2,FALSE)))</f>
        <v/>
      </c>
      <c r="D740" s="2" t="n"/>
      <c r="E740" s="4" t="n"/>
      <c r="F740" s="4" t="n"/>
      <c r="G740" s="12" t="n"/>
      <c r="H740" s="13">
        <f>IF($P740="","",IF($P740&lt;&gt;"OK",NA(),NETWORKDAYS(E740,F740,'Holidays'!$A$2:$A$51)*G740))</f>
        <v/>
      </c>
      <c r="I740" s="13">
        <f>IF($P740="","",IF($P740&lt;&gt;"OK",NA(),H740*'Settings'!$B$4*VLOOKUP(B740,'Employees'!$A$2:$I$101,5,FALSE)))</f>
        <v/>
      </c>
      <c r="J740" s="2" t="n"/>
      <c r="K740" s="2" t="n"/>
      <c r="L740" s="4" t="n"/>
      <c r="M740" s="2" t="n"/>
      <c r="N740" s="13">
        <f>IF($P740="","",IF($P740&lt;&gt;"OK",NA(),IF(J740="Approved",IF(E740&gt;'Settings'!$B$3,0,NETWORKDAYS(E740,MIN(F740,'Settings'!$B$3),'Holidays'!$A$2:$A$51)*G740*'Settings'!$B$4*VLOOKUP(B740,'Employees'!$A$2:$I$101,5,FALSE)),0)))</f>
        <v/>
      </c>
      <c r="O740" s="13">
        <f>IF($P740="","",IF($P740&lt;&gt;"OK",NA(),IF(J740="Approved",I740-N740,0)))</f>
        <v/>
      </c>
      <c r="P740" s="8">
        <f>IF(COUNTA(A740:B740,D740:G740,J740:M740)=0,"",IF('Settings'!$B$7&lt;&gt;"OK","CHECK SETTINGS",IF(OR(A740="",COUNTIFS($A$2:$A$1001,A740)&lt;&gt;1,COUNTIFS('Employees'!$A$2:$A$101,B740,'Employees'!$I$2:$I$101,"OK")&lt;&gt;1,COUNTIFS('Settings'!$H$11:$H$13,D740)&lt;&gt;1),"CHECK ID / TYPE",IF(OR(NOT(ISNUMBER(E740)),NOT(ISNUMBER(F740)),NOT(ISNUMBER(G740))),"CHECK DATES / FRACTION",IF(OR(E740&lt;MAX('Settings'!$B$2,VLOOKUP(B740,'Employees'!$A$2:$H$101,3,FALSE)),F740&gt;'Settings'!$B$5,F740&lt;E740,NOT(OR(G740=1,AND(G740=0.5,E740=F740))),NOT(OR(J740="Pending",J740="Approved",J740="Denied",J740="Canceled"))),"CHECK DATES / FRACTION / STATUS",IF(AND(OR(J740="Approved",J740="Denied"),OR(K740="",NOT(ISNUMBER(L740)))),"ADD DECISION RECORD",IF(AND(OR(J740="Approved",J740="Pending"),COUNTIFS($B$2:$B$1001,B740,$E$2:$E$1001,"&lt;="&amp;F740,$F$2:$F$1001,"&gt;="&amp;E740,$J$2:$J$1001,"&lt;&gt;Denied",$J$2:$J$1001,"&lt;&gt;Canceled")&gt;1),"OVERLAPPING ACTIVE REQUESTS",IF(NETWORKDAYS(E740,F740,'Holidays'!$A$2:$A$51)=0,"NO WORKDAYS","OK"))))))))</f>
        <v/>
      </c>
    </row>
    <row r="741">
      <c r="A741" s="11" t="n"/>
      <c r="B741" s="11" t="n"/>
      <c r="C741" s="8">
        <f>IF($P741="","",IF($P741&lt;&gt;"OK",NA(),VLOOKUP(B741,'Employees'!$A$2:$I$101,2,FALSE)))</f>
        <v/>
      </c>
      <c r="D741" s="2" t="n"/>
      <c r="E741" s="4" t="n"/>
      <c r="F741" s="4" t="n"/>
      <c r="G741" s="12" t="n"/>
      <c r="H741" s="13">
        <f>IF($P741="","",IF($P741&lt;&gt;"OK",NA(),NETWORKDAYS(E741,F741,'Holidays'!$A$2:$A$51)*G741))</f>
        <v/>
      </c>
      <c r="I741" s="13">
        <f>IF($P741="","",IF($P741&lt;&gt;"OK",NA(),H741*'Settings'!$B$4*VLOOKUP(B741,'Employees'!$A$2:$I$101,5,FALSE)))</f>
        <v/>
      </c>
      <c r="J741" s="2" t="n"/>
      <c r="K741" s="2" t="n"/>
      <c r="L741" s="4" t="n"/>
      <c r="M741" s="2" t="n"/>
      <c r="N741" s="13">
        <f>IF($P741="","",IF($P741&lt;&gt;"OK",NA(),IF(J741="Approved",IF(E741&gt;'Settings'!$B$3,0,NETWORKDAYS(E741,MIN(F741,'Settings'!$B$3),'Holidays'!$A$2:$A$51)*G741*'Settings'!$B$4*VLOOKUP(B741,'Employees'!$A$2:$I$101,5,FALSE)),0)))</f>
        <v/>
      </c>
      <c r="O741" s="13">
        <f>IF($P741="","",IF($P741&lt;&gt;"OK",NA(),IF(J741="Approved",I741-N741,0)))</f>
        <v/>
      </c>
      <c r="P741" s="8">
        <f>IF(COUNTA(A741:B741,D741:G741,J741:M741)=0,"",IF('Settings'!$B$7&lt;&gt;"OK","CHECK SETTINGS",IF(OR(A741="",COUNTIFS($A$2:$A$1001,A741)&lt;&gt;1,COUNTIFS('Employees'!$A$2:$A$101,B741,'Employees'!$I$2:$I$101,"OK")&lt;&gt;1,COUNTIFS('Settings'!$H$11:$H$13,D741)&lt;&gt;1),"CHECK ID / TYPE",IF(OR(NOT(ISNUMBER(E741)),NOT(ISNUMBER(F741)),NOT(ISNUMBER(G741))),"CHECK DATES / FRACTION",IF(OR(E741&lt;MAX('Settings'!$B$2,VLOOKUP(B741,'Employees'!$A$2:$H$101,3,FALSE)),F741&gt;'Settings'!$B$5,F741&lt;E741,NOT(OR(G741=1,AND(G741=0.5,E741=F741))),NOT(OR(J741="Pending",J741="Approved",J741="Denied",J741="Canceled"))),"CHECK DATES / FRACTION / STATUS",IF(AND(OR(J741="Approved",J741="Denied"),OR(K741="",NOT(ISNUMBER(L741)))),"ADD DECISION RECORD",IF(AND(OR(J741="Approved",J741="Pending"),COUNTIFS($B$2:$B$1001,B741,$E$2:$E$1001,"&lt;="&amp;F741,$F$2:$F$1001,"&gt;="&amp;E741,$J$2:$J$1001,"&lt;&gt;Denied",$J$2:$J$1001,"&lt;&gt;Canceled")&gt;1),"OVERLAPPING ACTIVE REQUESTS",IF(NETWORKDAYS(E741,F741,'Holidays'!$A$2:$A$51)=0,"NO WORKDAYS","OK"))))))))</f>
        <v/>
      </c>
    </row>
    <row r="742">
      <c r="A742" s="11" t="n"/>
      <c r="B742" s="11" t="n"/>
      <c r="C742" s="8">
        <f>IF($P742="","",IF($P742&lt;&gt;"OK",NA(),VLOOKUP(B742,'Employees'!$A$2:$I$101,2,FALSE)))</f>
        <v/>
      </c>
      <c r="D742" s="2" t="n"/>
      <c r="E742" s="4" t="n"/>
      <c r="F742" s="4" t="n"/>
      <c r="G742" s="12" t="n"/>
      <c r="H742" s="13">
        <f>IF($P742="","",IF($P742&lt;&gt;"OK",NA(),NETWORKDAYS(E742,F742,'Holidays'!$A$2:$A$51)*G742))</f>
        <v/>
      </c>
      <c r="I742" s="13">
        <f>IF($P742="","",IF($P742&lt;&gt;"OK",NA(),H742*'Settings'!$B$4*VLOOKUP(B742,'Employees'!$A$2:$I$101,5,FALSE)))</f>
        <v/>
      </c>
      <c r="J742" s="2" t="n"/>
      <c r="K742" s="2" t="n"/>
      <c r="L742" s="4" t="n"/>
      <c r="M742" s="2" t="n"/>
      <c r="N742" s="13">
        <f>IF($P742="","",IF($P742&lt;&gt;"OK",NA(),IF(J742="Approved",IF(E742&gt;'Settings'!$B$3,0,NETWORKDAYS(E742,MIN(F742,'Settings'!$B$3),'Holidays'!$A$2:$A$51)*G742*'Settings'!$B$4*VLOOKUP(B742,'Employees'!$A$2:$I$101,5,FALSE)),0)))</f>
        <v/>
      </c>
      <c r="O742" s="13">
        <f>IF($P742="","",IF($P742&lt;&gt;"OK",NA(),IF(J742="Approved",I742-N742,0)))</f>
        <v/>
      </c>
      <c r="P742" s="8">
        <f>IF(COUNTA(A742:B742,D742:G742,J742:M742)=0,"",IF('Settings'!$B$7&lt;&gt;"OK","CHECK SETTINGS",IF(OR(A742="",COUNTIFS($A$2:$A$1001,A742)&lt;&gt;1,COUNTIFS('Employees'!$A$2:$A$101,B742,'Employees'!$I$2:$I$101,"OK")&lt;&gt;1,COUNTIFS('Settings'!$H$11:$H$13,D742)&lt;&gt;1),"CHECK ID / TYPE",IF(OR(NOT(ISNUMBER(E742)),NOT(ISNUMBER(F742)),NOT(ISNUMBER(G742))),"CHECK DATES / FRACTION",IF(OR(E742&lt;MAX('Settings'!$B$2,VLOOKUP(B742,'Employees'!$A$2:$H$101,3,FALSE)),F742&gt;'Settings'!$B$5,F742&lt;E742,NOT(OR(G742=1,AND(G742=0.5,E742=F742))),NOT(OR(J742="Pending",J742="Approved",J742="Denied",J742="Canceled"))),"CHECK DATES / FRACTION / STATUS",IF(AND(OR(J742="Approved",J742="Denied"),OR(K742="",NOT(ISNUMBER(L742)))),"ADD DECISION RECORD",IF(AND(OR(J742="Approved",J742="Pending"),COUNTIFS($B$2:$B$1001,B742,$E$2:$E$1001,"&lt;="&amp;F742,$F$2:$F$1001,"&gt;="&amp;E742,$J$2:$J$1001,"&lt;&gt;Denied",$J$2:$J$1001,"&lt;&gt;Canceled")&gt;1),"OVERLAPPING ACTIVE REQUESTS",IF(NETWORKDAYS(E742,F742,'Holidays'!$A$2:$A$51)=0,"NO WORKDAYS","OK"))))))))</f>
        <v/>
      </c>
    </row>
    <row r="743">
      <c r="A743" s="11" t="n"/>
      <c r="B743" s="11" t="n"/>
      <c r="C743" s="8">
        <f>IF($P743="","",IF($P743&lt;&gt;"OK",NA(),VLOOKUP(B743,'Employees'!$A$2:$I$101,2,FALSE)))</f>
        <v/>
      </c>
      <c r="D743" s="2" t="n"/>
      <c r="E743" s="4" t="n"/>
      <c r="F743" s="4" t="n"/>
      <c r="G743" s="12" t="n"/>
      <c r="H743" s="13">
        <f>IF($P743="","",IF($P743&lt;&gt;"OK",NA(),NETWORKDAYS(E743,F743,'Holidays'!$A$2:$A$51)*G743))</f>
        <v/>
      </c>
      <c r="I743" s="13">
        <f>IF($P743="","",IF($P743&lt;&gt;"OK",NA(),H743*'Settings'!$B$4*VLOOKUP(B743,'Employees'!$A$2:$I$101,5,FALSE)))</f>
        <v/>
      </c>
      <c r="J743" s="2" t="n"/>
      <c r="K743" s="2" t="n"/>
      <c r="L743" s="4" t="n"/>
      <c r="M743" s="2" t="n"/>
      <c r="N743" s="13">
        <f>IF($P743="","",IF($P743&lt;&gt;"OK",NA(),IF(J743="Approved",IF(E743&gt;'Settings'!$B$3,0,NETWORKDAYS(E743,MIN(F743,'Settings'!$B$3),'Holidays'!$A$2:$A$51)*G743*'Settings'!$B$4*VLOOKUP(B743,'Employees'!$A$2:$I$101,5,FALSE)),0)))</f>
        <v/>
      </c>
      <c r="O743" s="13">
        <f>IF($P743="","",IF($P743&lt;&gt;"OK",NA(),IF(J743="Approved",I743-N743,0)))</f>
        <v/>
      </c>
      <c r="P743" s="8">
        <f>IF(COUNTA(A743:B743,D743:G743,J743:M743)=0,"",IF('Settings'!$B$7&lt;&gt;"OK","CHECK SETTINGS",IF(OR(A743="",COUNTIFS($A$2:$A$1001,A743)&lt;&gt;1,COUNTIFS('Employees'!$A$2:$A$101,B743,'Employees'!$I$2:$I$101,"OK")&lt;&gt;1,COUNTIFS('Settings'!$H$11:$H$13,D743)&lt;&gt;1),"CHECK ID / TYPE",IF(OR(NOT(ISNUMBER(E743)),NOT(ISNUMBER(F743)),NOT(ISNUMBER(G743))),"CHECK DATES / FRACTION",IF(OR(E743&lt;MAX('Settings'!$B$2,VLOOKUP(B743,'Employees'!$A$2:$H$101,3,FALSE)),F743&gt;'Settings'!$B$5,F743&lt;E743,NOT(OR(G743=1,AND(G743=0.5,E743=F743))),NOT(OR(J743="Pending",J743="Approved",J743="Denied",J743="Canceled"))),"CHECK DATES / FRACTION / STATUS",IF(AND(OR(J743="Approved",J743="Denied"),OR(K743="",NOT(ISNUMBER(L743)))),"ADD DECISION RECORD",IF(AND(OR(J743="Approved",J743="Pending"),COUNTIFS($B$2:$B$1001,B743,$E$2:$E$1001,"&lt;="&amp;F743,$F$2:$F$1001,"&gt;="&amp;E743,$J$2:$J$1001,"&lt;&gt;Denied",$J$2:$J$1001,"&lt;&gt;Canceled")&gt;1),"OVERLAPPING ACTIVE REQUESTS",IF(NETWORKDAYS(E743,F743,'Holidays'!$A$2:$A$51)=0,"NO WORKDAYS","OK"))))))))</f>
        <v/>
      </c>
    </row>
    <row r="744">
      <c r="A744" s="11" t="n"/>
      <c r="B744" s="11" t="n"/>
      <c r="C744" s="8">
        <f>IF($P744="","",IF($P744&lt;&gt;"OK",NA(),VLOOKUP(B744,'Employees'!$A$2:$I$101,2,FALSE)))</f>
        <v/>
      </c>
      <c r="D744" s="2" t="n"/>
      <c r="E744" s="4" t="n"/>
      <c r="F744" s="4" t="n"/>
      <c r="G744" s="12" t="n"/>
      <c r="H744" s="13">
        <f>IF($P744="","",IF($P744&lt;&gt;"OK",NA(),NETWORKDAYS(E744,F744,'Holidays'!$A$2:$A$51)*G744))</f>
        <v/>
      </c>
      <c r="I744" s="13">
        <f>IF($P744="","",IF($P744&lt;&gt;"OK",NA(),H744*'Settings'!$B$4*VLOOKUP(B744,'Employees'!$A$2:$I$101,5,FALSE)))</f>
        <v/>
      </c>
      <c r="J744" s="2" t="n"/>
      <c r="K744" s="2" t="n"/>
      <c r="L744" s="4" t="n"/>
      <c r="M744" s="2" t="n"/>
      <c r="N744" s="13">
        <f>IF($P744="","",IF($P744&lt;&gt;"OK",NA(),IF(J744="Approved",IF(E744&gt;'Settings'!$B$3,0,NETWORKDAYS(E744,MIN(F744,'Settings'!$B$3),'Holidays'!$A$2:$A$51)*G744*'Settings'!$B$4*VLOOKUP(B744,'Employees'!$A$2:$I$101,5,FALSE)),0)))</f>
        <v/>
      </c>
      <c r="O744" s="13">
        <f>IF($P744="","",IF($P744&lt;&gt;"OK",NA(),IF(J744="Approved",I744-N744,0)))</f>
        <v/>
      </c>
      <c r="P744" s="8">
        <f>IF(COUNTA(A744:B744,D744:G744,J744:M744)=0,"",IF('Settings'!$B$7&lt;&gt;"OK","CHECK SETTINGS",IF(OR(A744="",COUNTIFS($A$2:$A$1001,A744)&lt;&gt;1,COUNTIFS('Employees'!$A$2:$A$101,B744,'Employees'!$I$2:$I$101,"OK")&lt;&gt;1,COUNTIFS('Settings'!$H$11:$H$13,D744)&lt;&gt;1),"CHECK ID / TYPE",IF(OR(NOT(ISNUMBER(E744)),NOT(ISNUMBER(F744)),NOT(ISNUMBER(G744))),"CHECK DATES / FRACTION",IF(OR(E744&lt;MAX('Settings'!$B$2,VLOOKUP(B744,'Employees'!$A$2:$H$101,3,FALSE)),F744&gt;'Settings'!$B$5,F744&lt;E744,NOT(OR(G744=1,AND(G744=0.5,E744=F744))),NOT(OR(J744="Pending",J744="Approved",J744="Denied",J744="Canceled"))),"CHECK DATES / FRACTION / STATUS",IF(AND(OR(J744="Approved",J744="Denied"),OR(K744="",NOT(ISNUMBER(L744)))),"ADD DECISION RECORD",IF(AND(OR(J744="Approved",J744="Pending"),COUNTIFS($B$2:$B$1001,B744,$E$2:$E$1001,"&lt;="&amp;F744,$F$2:$F$1001,"&gt;="&amp;E744,$J$2:$J$1001,"&lt;&gt;Denied",$J$2:$J$1001,"&lt;&gt;Canceled")&gt;1),"OVERLAPPING ACTIVE REQUESTS",IF(NETWORKDAYS(E744,F744,'Holidays'!$A$2:$A$51)=0,"NO WORKDAYS","OK"))))))))</f>
        <v/>
      </c>
    </row>
    <row r="745">
      <c r="A745" s="11" t="n"/>
      <c r="B745" s="11" t="n"/>
      <c r="C745" s="8">
        <f>IF($P745="","",IF($P745&lt;&gt;"OK",NA(),VLOOKUP(B745,'Employees'!$A$2:$I$101,2,FALSE)))</f>
        <v/>
      </c>
      <c r="D745" s="2" t="n"/>
      <c r="E745" s="4" t="n"/>
      <c r="F745" s="4" t="n"/>
      <c r="G745" s="12" t="n"/>
      <c r="H745" s="13">
        <f>IF($P745="","",IF($P745&lt;&gt;"OK",NA(),NETWORKDAYS(E745,F745,'Holidays'!$A$2:$A$51)*G745))</f>
        <v/>
      </c>
      <c r="I745" s="13">
        <f>IF($P745="","",IF($P745&lt;&gt;"OK",NA(),H745*'Settings'!$B$4*VLOOKUP(B745,'Employees'!$A$2:$I$101,5,FALSE)))</f>
        <v/>
      </c>
      <c r="J745" s="2" t="n"/>
      <c r="K745" s="2" t="n"/>
      <c r="L745" s="4" t="n"/>
      <c r="M745" s="2" t="n"/>
      <c r="N745" s="13">
        <f>IF($P745="","",IF($P745&lt;&gt;"OK",NA(),IF(J745="Approved",IF(E745&gt;'Settings'!$B$3,0,NETWORKDAYS(E745,MIN(F745,'Settings'!$B$3),'Holidays'!$A$2:$A$51)*G745*'Settings'!$B$4*VLOOKUP(B745,'Employees'!$A$2:$I$101,5,FALSE)),0)))</f>
        <v/>
      </c>
      <c r="O745" s="13">
        <f>IF($P745="","",IF($P745&lt;&gt;"OK",NA(),IF(J745="Approved",I745-N745,0)))</f>
        <v/>
      </c>
      <c r="P745" s="8">
        <f>IF(COUNTA(A745:B745,D745:G745,J745:M745)=0,"",IF('Settings'!$B$7&lt;&gt;"OK","CHECK SETTINGS",IF(OR(A745="",COUNTIFS($A$2:$A$1001,A745)&lt;&gt;1,COUNTIFS('Employees'!$A$2:$A$101,B745,'Employees'!$I$2:$I$101,"OK")&lt;&gt;1,COUNTIFS('Settings'!$H$11:$H$13,D745)&lt;&gt;1),"CHECK ID / TYPE",IF(OR(NOT(ISNUMBER(E745)),NOT(ISNUMBER(F745)),NOT(ISNUMBER(G745))),"CHECK DATES / FRACTION",IF(OR(E745&lt;MAX('Settings'!$B$2,VLOOKUP(B745,'Employees'!$A$2:$H$101,3,FALSE)),F745&gt;'Settings'!$B$5,F745&lt;E745,NOT(OR(G745=1,AND(G745=0.5,E745=F745))),NOT(OR(J745="Pending",J745="Approved",J745="Denied",J745="Canceled"))),"CHECK DATES / FRACTION / STATUS",IF(AND(OR(J745="Approved",J745="Denied"),OR(K745="",NOT(ISNUMBER(L745)))),"ADD DECISION RECORD",IF(AND(OR(J745="Approved",J745="Pending"),COUNTIFS($B$2:$B$1001,B745,$E$2:$E$1001,"&lt;="&amp;F745,$F$2:$F$1001,"&gt;="&amp;E745,$J$2:$J$1001,"&lt;&gt;Denied",$J$2:$J$1001,"&lt;&gt;Canceled")&gt;1),"OVERLAPPING ACTIVE REQUESTS",IF(NETWORKDAYS(E745,F745,'Holidays'!$A$2:$A$51)=0,"NO WORKDAYS","OK"))))))))</f>
        <v/>
      </c>
    </row>
    <row r="746">
      <c r="A746" s="11" t="n"/>
      <c r="B746" s="11" t="n"/>
      <c r="C746" s="8">
        <f>IF($P746="","",IF($P746&lt;&gt;"OK",NA(),VLOOKUP(B746,'Employees'!$A$2:$I$101,2,FALSE)))</f>
        <v/>
      </c>
      <c r="D746" s="2" t="n"/>
      <c r="E746" s="4" t="n"/>
      <c r="F746" s="4" t="n"/>
      <c r="G746" s="12" t="n"/>
      <c r="H746" s="13">
        <f>IF($P746="","",IF($P746&lt;&gt;"OK",NA(),NETWORKDAYS(E746,F746,'Holidays'!$A$2:$A$51)*G746))</f>
        <v/>
      </c>
      <c r="I746" s="13">
        <f>IF($P746="","",IF($P746&lt;&gt;"OK",NA(),H746*'Settings'!$B$4*VLOOKUP(B746,'Employees'!$A$2:$I$101,5,FALSE)))</f>
        <v/>
      </c>
      <c r="J746" s="2" t="n"/>
      <c r="K746" s="2" t="n"/>
      <c r="L746" s="4" t="n"/>
      <c r="M746" s="2" t="n"/>
      <c r="N746" s="13">
        <f>IF($P746="","",IF($P746&lt;&gt;"OK",NA(),IF(J746="Approved",IF(E746&gt;'Settings'!$B$3,0,NETWORKDAYS(E746,MIN(F746,'Settings'!$B$3),'Holidays'!$A$2:$A$51)*G746*'Settings'!$B$4*VLOOKUP(B746,'Employees'!$A$2:$I$101,5,FALSE)),0)))</f>
        <v/>
      </c>
      <c r="O746" s="13">
        <f>IF($P746="","",IF($P746&lt;&gt;"OK",NA(),IF(J746="Approved",I746-N746,0)))</f>
        <v/>
      </c>
      <c r="P746" s="8">
        <f>IF(COUNTA(A746:B746,D746:G746,J746:M746)=0,"",IF('Settings'!$B$7&lt;&gt;"OK","CHECK SETTINGS",IF(OR(A746="",COUNTIFS($A$2:$A$1001,A746)&lt;&gt;1,COUNTIFS('Employees'!$A$2:$A$101,B746,'Employees'!$I$2:$I$101,"OK")&lt;&gt;1,COUNTIFS('Settings'!$H$11:$H$13,D746)&lt;&gt;1),"CHECK ID / TYPE",IF(OR(NOT(ISNUMBER(E746)),NOT(ISNUMBER(F746)),NOT(ISNUMBER(G746))),"CHECK DATES / FRACTION",IF(OR(E746&lt;MAX('Settings'!$B$2,VLOOKUP(B746,'Employees'!$A$2:$H$101,3,FALSE)),F746&gt;'Settings'!$B$5,F746&lt;E746,NOT(OR(G746=1,AND(G746=0.5,E746=F746))),NOT(OR(J746="Pending",J746="Approved",J746="Denied",J746="Canceled"))),"CHECK DATES / FRACTION / STATUS",IF(AND(OR(J746="Approved",J746="Denied"),OR(K746="",NOT(ISNUMBER(L746)))),"ADD DECISION RECORD",IF(AND(OR(J746="Approved",J746="Pending"),COUNTIFS($B$2:$B$1001,B746,$E$2:$E$1001,"&lt;="&amp;F746,$F$2:$F$1001,"&gt;="&amp;E746,$J$2:$J$1001,"&lt;&gt;Denied",$J$2:$J$1001,"&lt;&gt;Canceled")&gt;1),"OVERLAPPING ACTIVE REQUESTS",IF(NETWORKDAYS(E746,F746,'Holidays'!$A$2:$A$51)=0,"NO WORKDAYS","OK"))))))))</f>
        <v/>
      </c>
    </row>
    <row r="747">
      <c r="A747" s="11" t="n"/>
      <c r="B747" s="11" t="n"/>
      <c r="C747" s="8">
        <f>IF($P747="","",IF($P747&lt;&gt;"OK",NA(),VLOOKUP(B747,'Employees'!$A$2:$I$101,2,FALSE)))</f>
        <v/>
      </c>
      <c r="D747" s="2" t="n"/>
      <c r="E747" s="4" t="n"/>
      <c r="F747" s="4" t="n"/>
      <c r="G747" s="12" t="n"/>
      <c r="H747" s="13">
        <f>IF($P747="","",IF($P747&lt;&gt;"OK",NA(),NETWORKDAYS(E747,F747,'Holidays'!$A$2:$A$51)*G747))</f>
        <v/>
      </c>
      <c r="I747" s="13">
        <f>IF($P747="","",IF($P747&lt;&gt;"OK",NA(),H747*'Settings'!$B$4*VLOOKUP(B747,'Employees'!$A$2:$I$101,5,FALSE)))</f>
        <v/>
      </c>
      <c r="J747" s="2" t="n"/>
      <c r="K747" s="2" t="n"/>
      <c r="L747" s="4" t="n"/>
      <c r="M747" s="2" t="n"/>
      <c r="N747" s="13">
        <f>IF($P747="","",IF($P747&lt;&gt;"OK",NA(),IF(J747="Approved",IF(E747&gt;'Settings'!$B$3,0,NETWORKDAYS(E747,MIN(F747,'Settings'!$B$3),'Holidays'!$A$2:$A$51)*G747*'Settings'!$B$4*VLOOKUP(B747,'Employees'!$A$2:$I$101,5,FALSE)),0)))</f>
        <v/>
      </c>
      <c r="O747" s="13">
        <f>IF($P747="","",IF($P747&lt;&gt;"OK",NA(),IF(J747="Approved",I747-N747,0)))</f>
        <v/>
      </c>
      <c r="P747" s="8">
        <f>IF(COUNTA(A747:B747,D747:G747,J747:M747)=0,"",IF('Settings'!$B$7&lt;&gt;"OK","CHECK SETTINGS",IF(OR(A747="",COUNTIFS($A$2:$A$1001,A747)&lt;&gt;1,COUNTIFS('Employees'!$A$2:$A$101,B747,'Employees'!$I$2:$I$101,"OK")&lt;&gt;1,COUNTIFS('Settings'!$H$11:$H$13,D747)&lt;&gt;1),"CHECK ID / TYPE",IF(OR(NOT(ISNUMBER(E747)),NOT(ISNUMBER(F747)),NOT(ISNUMBER(G747))),"CHECK DATES / FRACTION",IF(OR(E747&lt;MAX('Settings'!$B$2,VLOOKUP(B747,'Employees'!$A$2:$H$101,3,FALSE)),F747&gt;'Settings'!$B$5,F747&lt;E747,NOT(OR(G747=1,AND(G747=0.5,E747=F747))),NOT(OR(J747="Pending",J747="Approved",J747="Denied",J747="Canceled"))),"CHECK DATES / FRACTION / STATUS",IF(AND(OR(J747="Approved",J747="Denied"),OR(K747="",NOT(ISNUMBER(L747)))),"ADD DECISION RECORD",IF(AND(OR(J747="Approved",J747="Pending"),COUNTIFS($B$2:$B$1001,B747,$E$2:$E$1001,"&lt;="&amp;F747,$F$2:$F$1001,"&gt;="&amp;E747,$J$2:$J$1001,"&lt;&gt;Denied",$J$2:$J$1001,"&lt;&gt;Canceled")&gt;1),"OVERLAPPING ACTIVE REQUESTS",IF(NETWORKDAYS(E747,F747,'Holidays'!$A$2:$A$51)=0,"NO WORKDAYS","OK"))))))))</f>
        <v/>
      </c>
    </row>
    <row r="748">
      <c r="A748" s="11" t="n"/>
      <c r="B748" s="11" t="n"/>
      <c r="C748" s="8">
        <f>IF($P748="","",IF($P748&lt;&gt;"OK",NA(),VLOOKUP(B748,'Employees'!$A$2:$I$101,2,FALSE)))</f>
        <v/>
      </c>
      <c r="D748" s="2" t="n"/>
      <c r="E748" s="4" t="n"/>
      <c r="F748" s="4" t="n"/>
      <c r="G748" s="12" t="n"/>
      <c r="H748" s="13">
        <f>IF($P748="","",IF($P748&lt;&gt;"OK",NA(),NETWORKDAYS(E748,F748,'Holidays'!$A$2:$A$51)*G748))</f>
        <v/>
      </c>
      <c r="I748" s="13">
        <f>IF($P748="","",IF($P748&lt;&gt;"OK",NA(),H748*'Settings'!$B$4*VLOOKUP(B748,'Employees'!$A$2:$I$101,5,FALSE)))</f>
        <v/>
      </c>
      <c r="J748" s="2" t="n"/>
      <c r="K748" s="2" t="n"/>
      <c r="L748" s="4" t="n"/>
      <c r="M748" s="2" t="n"/>
      <c r="N748" s="13">
        <f>IF($P748="","",IF($P748&lt;&gt;"OK",NA(),IF(J748="Approved",IF(E748&gt;'Settings'!$B$3,0,NETWORKDAYS(E748,MIN(F748,'Settings'!$B$3),'Holidays'!$A$2:$A$51)*G748*'Settings'!$B$4*VLOOKUP(B748,'Employees'!$A$2:$I$101,5,FALSE)),0)))</f>
        <v/>
      </c>
      <c r="O748" s="13">
        <f>IF($P748="","",IF($P748&lt;&gt;"OK",NA(),IF(J748="Approved",I748-N748,0)))</f>
        <v/>
      </c>
      <c r="P748" s="8">
        <f>IF(COUNTA(A748:B748,D748:G748,J748:M748)=0,"",IF('Settings'!$B$7&lt;&gt;"OK","CHECK SETTINGS",IF(OR(A748="",COUNTIFS($A$2:$A$1001,A748)&lt;&gt;1,COUNTIFS('Employees'!$A$2:$A$101,B748,'Employees'!$I$2:$I$101,"OK")&lt;&gt;1,COUNTIFS('Settings'!$H$11:$H$13,D748)&lt;&gt;1),"CHECK ID / TYPE",IF(OR(NOT(ISNUMBER(E748)),NOT(ISNUMBER(F748)),NOT(ISNUMBER(G748))),"CHECK DATES / FRACTION",IF(OR(E748&lt;MAX('Settings'!$B$2,VLOOKUP(B748,'Employees'!$A$2:$H$101,3,FALSE)),F748&gt;'Settings'!$B$5,F748&lt;E748,NOT(OR(G748=1,AND(G748=0.5,E748=F748))),NOT(OR(J748="Pending",J748="Approved",J748="Denied",J748="Canceled"))),"CHECK DATES / FRACTION / STATUS",IF(AND(OR(J748="Approved",J748="Denied"),OR(K748="",NOT(ISNUMBER(L748)))),"ADD DECISION RECORD",IF(AND(OR(J748="Approved",J748="Pending"),COUNTIFS($B$2:$B$1001,B748,$E$2:$E$1001,"&lt;="&amp;F748,$F$2:$F$1001,"&gt;="&amp;E748,$J$2:$J$1001,"&lt;&gt;Denied",$J$2:$J$1001,"&lt;&gt;Canceled")&gt;1),"OVERLAPPING ACTIVE REQUESTS",IF(NETWORKDAYS(E748,F748,'Holidays'!$A$2:$A$51)=0,"NO WORKDAYS","OK"))))))))</f>
        <v/>
      </c>
    </row>
    <row r="749">
      <c r="A749" s="11" t="n"/>
      <c r="B749" s="11" t="n"/>
      <c r="C749" s="8">
        <f>IF($P749="","",IF($P749&lt;&gt;"OK",NA(),VLOOKUP(B749,'Employees'!$A$2:$I$101,2,FALSE)))</f>
        <v/>
      </c>
      <c r="D749" s="2" t="n"/>
      <c r="E749" s="4" t="n"/>
      <c r="F749" s="4" t="n"/>
      <c r="G749" s="12" t="n"/>
      <c r="H749" s="13">
        <f>IF($P749="","",IF($P749&lt;&gt;"OK",NA(),NETWORKDAYS(E749,F749,'Holidays'!$A$2:$A$51)*G749))</f>
        <v/>
      </c>
      <c r="I749" s="13">
        <f>IF($P749="","",IF($P749&lt;&gt;"OK",NA(),H749*'Settings'!$B$4*VLOOKUP(B749,'Employees'!$A$2:$I$101,5,FALSE)))</f>
        <v/>
      </c>
      <c r="J749" s="2" t="n"/>
      <c r="K749" s="2" t="n"/>
      <c r="L749" s="4" t="n"/>
      <c r="M749" s="2" t="n"/>
      <c r="N749" s="13">
        <f>IF($P749="","",IF($P749&lt;&gt;"OK",NA(),IF(J749="Approved",IF(E749&gt;'Settings'!$B$3,0,NETWORKDAYS(E749,MIN(F749,'Settings'!$B$3),'Holidays'!$A$2:$A$51)*G749*'Settings'!$B$4*VLOOKUP(B749,'Employees'!$A$2:$I$101,5,FALSE)),0)))</f>
        <v/>
      </c>
      <c r="O749" s="13">
        <f>IF($P749="","",IF($P749&lt;&gt;"OK",NA(),IF(J749="Approved",I749-N749,0)))</f>
        <v/>
      </c>
      <c r="P749" s="8">
        <f>IF(COUNTA(A749:B749,D749:G749,J749:M749)=0,"",IF('Settings'!$B$7&lt;&gt;"OK","CHECK SETTINGS",IF(OR(A749="",COUNTIFS($A$2:$A$1001,A749)&lt;&gt;1,COUNTIFS('Employees'!$A$2:$A$101,B749,'Employees'!$I$2:$I$101,"OK")&lt;&gt;1,COUNTIFS('Settings'!$H$11:$H$13,D749)&lt;&gt;1),"CHECK ID / TYPE",IF(OR(NOT(ISNUMBER(E749)),NOT(ISNUMBER(F749)),NOT(ISNUMBER(G749))),"CHECK DATES / FRACTION",IF(OR(E749&lt;MAX('Settings'!$B$2,VLOOKUP(B749,'Employees'!$A$2:$H$101,3,FALSE)),F749&gt;'Settings'!$B$5,F749&lt;E749,NOT(OR(G749=1,AND(G749=0.5,E749=F749))),NOT(OR(J749="Pending",J749="Approved",J749="Denied",J749="Canceled"))),"CHECK DATES / FRACTION / STATUS",IF(AND(OR(J749="Approved",J749="Denied"),OR(K749="",NOT(ISNUMBER(L749)))),"ADD DECISION RECORD",IF(AND(OR(J749="Approved",J749="Pending"),COUNTIFS($B$2:$B$1001,B749,$E$2:$E$1001,"&lt;="&amp;F749,$F$2:$F$1001,"&gt;="&amp;E749,$J$2:$J$1001,"&lt;&gt;Denied",$J$2:$J$1001,"&lt;&gt;Canceled")&gt;1),"OVERLAPPING ACTIVE REQUESTS",IF(NETWORKDAYS(E749,F749,'Holidays'!$A$2:$A$51)=0,"NO WORKDAYS","OK"))))))))</f>
        <v/>
      </c>
    </row>
    <row r="750">
      <c r="A750" s="11" t="n"/>
      <c r="B750" s="11" t="n"/>
      <c r="C750" s="8">
        <f>IF($P750="","",IF($P750&lt;&gt;"OK",NA(),VLOOKUP(B750,'Employees'!$A$2:$I$101,2,FALSE)))</f>
        <v/>
      </c>
      <c r="D750" s="2" t="n"/>
      <c r="E750" s="4" t="n"/>
      <c r="F750" s="4" t="n"/>
      <c r="G750" s="12" t="n"/>
      <c r="H750" s="13">
        <f>IF($P750="","",IF($P750&lt;&gt;"OK",NA(),NETWORKDAYS(E750,F750,'Holidays'!$A$2:$A$51)*G750))</f>
        <v/>
      </c>
      <c r="I750" s="13">
        <f>IF($P750="","",IF($P750&lt;&gt;"OK",NA(),H750*'Settings'!$B$4*VLOOKUP(B750,'Employees'!$A$2:$I$101,5,FALSE)))</f>
        <v/>
      </c>
      <c r="J750" s="2" t="n"/>
      <c r="K750" s="2" t="n"/>
      <c r="L750" s="4" t="n"/>
      <c r="M750" s="2" t="n"/>
      <c r="N750" s="13">
        <f>IF($P750="","",IF($P750&lt;&gt;"OK",NA(),IF(J750="Approved",IF(E750&gt;'Settings'!$B$3,0,NETWORKDAYS(E750,MIN(F750,'Settings'!$B$3),'Holidays'!$A$2:$A$51)*G750*'Settings'!$B$4*VLOOKUP(B750,'Employees'!$A$2:$I$101,5,FALSE)),0)))</f>
        <v/>
      </c>
      <c r="O750" s="13">
        <f>IF($P750="","",IF($P750&lt;&gt;"OK",NA(),IF(J750="Approved",I750-N750,0)))</f>
        <v/>
      </c>
      <c r="P750" s="8">
        <f>IF(COUNTA(A750:B750,D750:G750,J750:M750)=0,"",IF('Settings'!$B$7&lt;&gt;"OK","CHECK SETTINGS",IF(OR(A750="",COUNTIFS($A$2:$A$1001,A750)&lt;&gt;1,COUNTIFS('Employees'!$A$2:$A$101,B750,'Employees'!$I$2:$I$101,"OK")&lt;&gt;1,COUNTIFS('Settings'!$H$11:$H$13,D750)&lt;&gt;1),"CHECK ID / TYPE",IF(OR(NOT(ISNUMBER(E750)),NOT(ISNUMBER(F750)),NOT(ISNUMBER(G750))),"CHECK DATES / FRACTION",IF(OR(E750&lt;MAX('Settings'!$B$2,VLOOKUP(B750,'Employees'!$A$2:$H$101,3,FALSE)),F750&gt;'Settings'!$B$5,F750&lt;E750,NOT(OR(G750=1,AND(G750=0.5,E750=F750))),NOT(OR(J750="Pending",J750="Approved",J750="Denied",J750="Canceled"))),"CHECK DATES / FRACTION / STATUS",IF(AND(OR(J750="Approved",J750="Denied"),OR(K750="",NOT(ISNUMBER(L750)))),"ADD DECISION RECORD",IF(AND(OR(J750="Approved",J750="Pending"),COUNTIFS($B$2:$B$1001,B750,$E$2:$E$1001,"&lt;="&amp;F750,$F$2:$F$1001,"&gt;="&amp;E750,$J$2:$J$1001,"&lt;&gt;Denied",$J$2:$J$1001,"&lt;&gt;Canceled")&gt;1),"OVERLAPPING ACTIVE REQUESTS",IF(NETWORKDAYS(E750,F750,'Holidays'!$A$2:$A$51)=0,"NO WORKDAYS","OK"))))))))</f>
        <v/>
      </c>
    </row>
    <row r="751">
      <c r="A751" s="11" t="n"/>
      <c r="B751" s="11" t="n"/>
      <c r="C751" s="8">
        <f>IF($P751="","",IF($P751&lt;&gt;"OK",NA(),VLOOKUP(B751,'Employees'!$A$2:$I$101,2,FALSE)))</f>
        <v/>
      </c>
      <c r="D751" s="2" t="n"/>
      <c r="E751" s="4" t="n"/>
      <c r="F751" s="4" t="n"/>
      <c r="G751" s="12" t="n"/>
      <c r="H751" s="13">
        <f>IF($P751="","",IF($P751&lt;&gt;"OK",NA(),NETWORKDAYS(E751,F751,'Holidays'!$A$2:$A$51)*G751))</f>
        <v/>
      </c>
      <c r="I751" s="13">
        <f>IF($P751="","",IF($P751&lt;&gt;"OK",NA(),H751*'Settings'!$B$4*VLOOKUP(B751,'Employees'!$A$2:$I$101,5,FALSE)))</f>
        <v/>
      </c>
      <c r="J751" s="2" t="n"/>
      <c r="K751" s="2" t="n"/>
      <c r="L751" s="4" t="n"/>
      <c r="M751" s="2" t="n"/>
      <c r="N751" s="13">
        <f>IF($P751="","",IF($P751&lt;&gt;"OK",NA(),IF(J751="Approved",IF(E751&gt;'Settings'!$B$3,0,NETWORKDAYS(E751,MIN(F751,'Settings'!$B$3),'Holidays'!$A$2:$A$51)*G751*'Settings'!$B$4*VLOOKUP(B751,'Employees'!$A$2:$I$101,5,FALSE)),0)))</f>
        <v/>
      </c>
      <c r="O751" s="13">
        <f>IF($P751="","",IF($P751&lt;&gt;"OK",NA(),IF(J751="Approved",I751-N751,0)))</f>
        <v/>
      </c>
      <c r="P751" s="8">
        <f>IF(COUNTA(A751:B751,D751:G751,J751:M751)=0,"",IF('Settings'!$B$7&lt;&gt;"OK","CHECK SETTINGS",IF(OR(A751="",COUNTIFS($A$2:$A$1001,A751)&lt;&gt;1,COUNTIFS('Employees'!$A$2:$A$101,B751,'Employees'!$I$2:$I$101,"OK")&lt;&gt;1,COUNTIFS('Settings'!$H$11:$H$13,D751)&lt;&gt;1),"CHECK ID / TYPE",IF(OR(NOT(ISNUMBER(E751)),NOT(ISNUMBER(F751)),NOT(ISNUMBER(G751))),"CHECK DATES / FRACTION",IF(OR(E751&lt;MAX('Settings'!$B$2,VLOOKUP(B751,'Employees'!$A$2:$H$101,3,FALSE)),F751&gt;'Settings'!$B$5,F751&lt;E751,NOT(OR(G751=1,AND(G751=0.5,E751=F751))),NOT(OR(J751="Pending",J751="Approved",J751="Denied",J751="Canceled"))),"CHECK DATES / FRACTION / STATUS",IF(AND(OR(J751="Approved",J751="Denied"),OR(K751="",NOT(ISNUMBER(L751)))),"ADD DECISION RECORD",IF(AND(OR(J751="Approved",J751="Pending"),COUNTIFS($B$2:$B$1001,B751,$E$2:$E$1001,"&lt;="&amp;F751,$F$2:$F$1001,"&gt;="&amp;E751,$J$2:$J$1001,"&lt;&gt;Denied",$J$2:$J$1001,"&lt;&gt;Canceled")&gt;1),"OVERLAPPING ACTIVE REQUESTS",IF(NETWORKDAYS(E751,F751,'Holidays'!$A$2:$A$51)=0,"NO WORKDAYS","OK"))))))))</f>
        <v/>
      </c>
    </row>
    <row r="752">
      <c r="A752" s="11" t="n"/>
      <c r="B752" s="11" t="n"/>
      <c r="C752" s="8">
        <f>IF($P752="","",IF($P752&lt;&gt;"OK",NA(),VLOOKUP(B752,'Employees'!$A$2:$I$101,2,FALSE)))</f>
        <v/>
      </c>
      <c r="D752" s="2" t="n"/>
      <c r="E752" s="4" t="n"/>
      <c r="F752" s="4" t="n"/>
      <c r="G752" s="12" t="n"/>
      <c r="H752" s="13">
        <f>IF($P752="","",IF($P752&lt;&gt;"OK",NA(),NETWORKDAYS(E752,F752,'Holidays'!$A$2:$A$51)*G752))</f>
        <v/>
      </c>
      <c r="I752" s="13">
        <f>IF($P752="","",IF($P752&lt;&gt;"OK",NA(),H752*'Settings'!$B$4*VLOOKUP(B752,'Employees'!$A$2:$I$101,5,FALSE)))</f>
        <v/>
      </c>
      <c r="J752" s="2" t="n"/>
      <c r="K752" s="2" t="n"/>
      <c r="L752" s="4" t="n"/>
      <c r="M752" s="2" t="n"/>
      <c r="N752" s="13">
        <f>IF($P752="","",IF($P752&lt;&gt;"OK",NA(),IF(J752="Approved",IF(E752&gt;'Settings'!$B$3,0,NETWORKDAYS(E752,MIN(F752,'Settings'!$B$3),'Holidays'!$A$2:$A$51)*G752*'Settings'!$B$4*VLOOKUP(B752,'Employees'!$A$2:$I$101,5,FALSE)),0)))</f>
        <v/>
      </c>
      <c r="O752" s="13">
        <f>IF($P752="","",IF($P752&lt;&gt;"OK",NA(),IF(J752="Approved",I752-N752,0)))</f>
        <v/>
      </c>
      <c r="P752" s="8">
        <f>IF(COUNTA(A752:B752,D752:G752,J752:M752)=0,"",IF('Settings'!$B$7&lt;&gt;"OK","CHECK SETTINGS",IF(OR(A752="",COUNTIFS($A$2:$A$1001,A752)&lt;&gt;1,COUNTIFS('Employees'!$A$2:$A$101,B752,'Employees'!$I$2:$I$101,"OK")&lt;&gt;1,COUNTIFS('Settings'!$H$11:$H$13,D752)&lt;&gt;1),"CHECK ID / TYPE",IF(OR(NOT(ISNUMBER(E752)),NOT(ISNUMBER(F752)),NOT(ISNUMBER(G752))),"CHECK DATES / FRACTION",IF(OR(E752&lt;MAX('Settings'!$B$2,VLOOKUP(B752,'Employees'!$A$2:$H$101,3,FALSE)),F752&gt;'Settings'!$B$5,F752&lt;E752,NOT(OR(G752=1,AND(G752=0.5,E752=F752))),NOT(OR(J752="Pending",J752="Approved",J752="Denied",J752="Canceled"))),"CHECK DATES / FRACTION / STATUS",IF(AND(OR(J752="Approved",J752="Denied"),OR(K752="",NOT(ISNUMBER(L752)))),"ADD DECISION RECORD",IF(AND(OR(J752="Approved",J752="Pending"),COUNTIFS($B$2:$B$1001,B752,$E$2:$E$1001,"&lt;="&amp;F752,$F$2:$F$1001,"&gt;="&amp;E752,$J$2:$J$1001,"&lt;&gt;Denied",$J$2:$J$1001,"&lt;&gt;Canceled")&gt;1),"OVERLAPPING ACTIVE REQUESTS",IF(NETWORKDAYS(E752,F752,'Holidays'!$A$2:$A$51)=0,"NO WORKDAYS","OK"))))))))</f>
        <v/>
      </c>
    </row>
    <row r="753">
      <c r="A753" s="11" t="n"/>
      <c r="B753" s="11" t="n"/>
      <c r="C753" s="8">
        <f>IF($P753="","",IF($P753&lt;&gt;"OK",NA(),VLOOKUP(B753,'Employees'!$A$2:$I$101,2,FALSE)))</f>
        <v/>
      </c>
      <c r="D753" s="2" t="n"/>
      <c r="E753" s="4" t="n"/>
      <c r="F753" s="4" t="n"/>
      <c r="G753" s="12" t="n"/>
      <c r="H753" s="13">
        <f>IF($P753="","",IF($P753&lt;&gt;"OK",NA(),NETWORKDAYS(E753,F753,'Holidays'!$A$2:$A$51)*G753))</f>
        <v/>
      </c>
      <c r="I753" s="13">
        <f>IF($P753="","",IF($P753&lt;&gt;"OK",NA(),H753*'Settings'!$B$4*VLOOKUP(B753,'Employees'!$A$2:$I$101,5,FALSE)))</f>
        <v/>
      </c>
      <c r="J753" s="2" t="n"/>
      <c r="K753" s="2" t="n"/>
      <c r="L753" s="4" t="n"/>
      <c r="M753" s="2" t="n"/>
      <c r="N753" s="13">
        <f>IF($P753="","",IF($P753&lt;&gt;"OK",NA(),IF(J753="Approved",IF(E753&gt;'Settings'!$B$3,0,NETWORKDAYS(E753,MIN(F753,'Settings'!$B$3),'Holidays'!$A$2:$A$51)*G753*'Settings'!$B$4*VLOOKUP(B753,'Employees'!$A$2:$I$101,5,FALSE)),0)))</f>
        <v/>
      </c>
      <c r="O753" s="13">
        <f>IF($P753="","",IF($P753&lt;&gt;"OK",NA(),IF(J753="Approved",I753-N753,0)))</f>
        <v/>
      </c>
      <c r="P753" s="8">
        <f>IF(COUNTA(A753:B753,D753:G753,J753:M753)=0,"",IF('Settings'!$B$7&lt;&gt;"OK","CHECK SETTINGS",IF(OR(A753="",COUNTIFS($A$2:$A$1001,A753)&lt;&gt;1,COUNTIFS('Employees'!$A$2:$A$101,B753,'Employees'!$I$2:$I$101,"OK")&lt;&gt;1,COUNTIFS('Settings'!$H$11:$H$13,D753)&lt;&gt;1),"CHECK ID / TYPE",IF(OR(NOT(ISNUMBER(E753)),NOT(ISNUMBER(F753)),NOT(ISNUMBER(G753))),"CHECK DATES / FRACTION",IF(OR(E753&lt;MAX('Settings'!$B$2,VLOOKUP(B753,'Employees'!$A$2:$H$101,3,FALSE)),F753&gt;'Settings'!$B$5,F753&lt;E753,NOT(OR(G753=1,AND(G753=0.5,E753=F753))),NOT(OR(J753="Pending",J753="Approved",J753="Denied",J753="Canceled"))),"CHECK DATES / FRACTION / STATUS",IF(AND(OR(J753="Approved",J753="Denied"),OR(K753="",NOT(ISNUMBER(L753)))),"ADD DECISION RECORD",IF(AND(OR(J753="Approved",J753="Pending"),COUNTIFS($B$2:$B$1001,B753,$E$2:$E$1001,"&lt;="&amp;F753,$F$2:$F$1001,"&gt;="&amp;E753,$J$2:$J$1001,"&lt;&gt;Denied",$J$2:$J$1001,"&lt;&gt;Canceled")&gt;1),"OVERLAPPING ACTIVE REQUESTS",IF(NETWORKDAYS(E753,F753,'Holidays'!$A$2:$A$51)=0,"NO WORKDAYS","OK"))))))))</f>
        <v/>
      </c>
    </row>
    <row r="754">
      <c r="A754" s="11" t="n"/>
      <c r="B754" s="11" t="n"/>
      <c r="C754" s="8">
        <f>IF($P754="","",IF($P754&lt;&gt;"OK",NA(),VLOOKUP(B754,'Employees'!$A$2:$I$101,2,FALSE)))</f>
        <v/>
      </c>
      <c r="D754" s="2" t="n"/>
      <c r="E754" s="4" t="n"/>
      <c r="F754" s="4" t="n"/>
      <c r="G754" s="12" t="n"/>
      <c r="H754" s="13">
        <f>IF($P754="","",IF($P754&lt;&gt;"OK",NA(),NETWORKDAYS(E754,F754,'Holidays'!$A$2:$A$51)*G754))</f>
        <v/>
      </c>
      <c r="I754" s="13">
        <f>IF($P754="","",IF($P754&lt;&gt;"OK",NA(),H754*'Settings'!$B$4*VLOOKUP(B754,'Employees'!$A$2:$I$101,5,FALSE)))</f>
        <v/>
      </c>
      <c r="J754" s="2" t="n"/>
      <c r="K754" s="2" t="n"/>
      <c r="L754" s="4" t="n"/>
      <c r="M754" s="2" t="n"/>
      <c r="N754" s="13">
        <f>IF($P754="","",IF($P754&lt;&gt;"OK",NA(),IF(J754="Approved",IF(E754&gt;'Settings'!$B$3,0,NETWORKDAYS(E754,MIN(F754,'Settings'!$B$3),'Holidays'!$A$2:$A$51)*G754*'Settings'!$B$4*VLOOKUP(B754,'Employees'!$A$2:$I$101,5,FALSE)),0)))</f>
        <v/>
      </c>
      <c r="O754" s="13">
        <f>IF($P754="","",IF($P754&lt;&gt;"OK",NA(),IF(J754="Approved",I754-N754,0)))</f>
        <v/>
      </c>
      <c r="P754" s="8">
        <f>IF(COUNTA(A754:B754,D754:G754,J754:M754)=0,"",IF('Settings'!$B$7&lt;&gt;"OK","CHECK SETTINGS",IF(OR(A754="",COUNTIFS($A$2:$A$1001,A754)&lt;&gt;1,COUNTIFS('Employees'!$A$2:$A$101,B754,'Employees'!$I$2:$I$101,"OK")&lt;&gt;1,COUNTIFS('Settings'!$H$11:$H$13,D754)&lt;&gt;1),"CHECK ID / TYPE",IF(OR(NOT(ISNUMBER(E754)),NOT(ISNUMBER(F754)),NOT(ISNUMBER(G754))),"CHECK DATES / FRACTION",IF(OR(E754&lt;MAX('Settings'!$B$2,VLOOKUP(B754,'Employees'!$A$2:$H$101,3,FALSE)),F754&gt;'Settings'!$B$5,F754&lt;E754,NOT(OR(G754=1,AND(G754=0.5,E754=F754))),NOT(OR(J754="Pending",J754="Approved",J754="Denied",J754="Canceled"))),"CHECK DATES / FRACTION / STATUS",IF(AND(OR(J754="Approved",J754="Denied"),OR(K754="",NOT(ISNUMBER(L754)))),"ADD DECISION RECORD",IF(AND(OR(J754="Approved",J754="Pending"),COUNTIFS($B$2:$B$1001,B754,$E$2:$E$1001,"&lt;="&amp;F754,$F$2:$F$1001,"&gt;="&amp;E754,$J$2:$J$1001,"&lt;&gt;Denied",$J$2:$J$1001,"&lt;&gt;Canceled")&gt;1),"OVERLAPPING ACTIVE REQUESTS",IF(NETWORKDAYS(E754,F754,'Holidays'!$A$2:$A$51)=0,"NO WORKDAYS","OK"))))))))</f>
        <v/>
      </c>
    </row>
    <row r="755">
      <c r="A755" s="11" t="n"/>
      <c r="B755" s="11" t="n"/>
      <c r="C755" s="8">
        <f>IF($P755="","",IF($P755&lt;&gt;"OK",NA(),VLOOKUP(B755,'Employees'!$A$2:$I$101,2,FALSE)))</f>
        <v/>
      </c>
      <c r="D755" s="2" t="n"/>
      <c r="E755" s="4" t="n"/>
      <c r="F755" s="4" t="n"/>
      <c r="G755" s="12" t="n"/>
      <c r="H755" s="13">
        <f>IF($P755="","",IF($P755&lt;&gt;"OK",NA(),NETWORKDAYS(E755,F755,'Holidays'!$A$2:$A$51)*G755))</f>
        <v/>
      </c>
      <c r="I755" s="13">
        <f>IF($P755="","",IF($P755&lt;&gt;"OK",NA(),H755*'Settings'!$B$4*VLOOKUP(B755,'Employees'!$A$2:$I$101,5,FALSE)))</f>
        <v/>
      </c>
      <c r="J755" s="2" t="n"/>
      <c r="K755" s="2" t="n"/>
      <c r="L755" s="4" t="n"/>
      <c r="M755" s="2" t="n"/>
      <c r="N755" s="13">
        <f>IF($P755="","",IF($P755&lt;&gt;"OK",NA(),IF(J755="Approved",IF(E755&gt;'Settings'!$B$3,0,NETWORKDAYS(E755,MIN(F755,'Settings'!$B$3),'Holidays'!$A$2:$A$51)*G755*'Settings'!$B$4*VLOOKUP(B755,'Employees'!$A$2:$I$101,5,FALSE)),0)))</f>
        <v/>
      </c>
      <c r="O755" s="13">
        <f>IF($P755="","",IF($P755&lt;&gt;"OK",NA(),IF(J755="Approved",I755-N755,0)))</f>
        <v/>
      </c>
      <c r="P755" s="8">
        <f>IF(COUNTA(A755:B755,D755:G755,J755:M755)=0,"",IF('Settings'!$B$7&lt;&gt;"OK","CHECK SETTINGS",IF(OR(A755="",COUNTIFS($A$2:$A$1001,A755)&lt;&gt;1,COUNTIFS('Employees'!$A$2:$A$101,B755,'Employees'!$I$2:$I$101,"OK")&lt;&gt;1,COUNTIFS('Settings'!$H$11:$H$13,D755)&lt;&gt;1),"CHECK ID / TYPE",IF(OR(NOT(ISNUMBER(E755)),NOT(ISNUMBER(F755)),NOT(ISNUMBER(G755))),"CHECK DATES / FRACTION",IF(OR(E755&lt;MAX('Settings'!$B$2,VLOOKUP(B755,'Employees'!$A$2:$H$101,3,FALSE)),F755&gt;'Settings'!$B$5,F755&lt;E755,NOT(OR(G755=1,AND(G755=0.5,E755=F755))),NOT(OR(J755="Pending",J755="Approved",J755="Denied",J755="Canceled"))),"CHECK DATES / FRACTION / STATUS",IF(AND(OR(J755="Approved",J755="Denied"),OR(K755="",NOT(ISNUMBER(L755)))),"ADD DECISION RECORD",IF(AND(OR(J755="Approved",J755="Pending"),COUNTIFS($B$2:$B$1001,B755,$E$2:$E$1001,"&lt;="&amp;F755,$F$2:$F$1001,"&gt;="&amp;E755,$J$2:$J$1001,"&lt;&gt;Denied",$J$2:$J$1001,"&lt;&gt;Canceled")&gt;1),"OVERLAPPING ACTIVE REQUESTS",IF(NETWORKDAYS(E755,F755,'Holidays'!$A$2:$A$51)=0,"NO WORKDAYS","OK"))))))))</f>
        <v/>
      </c>
    </row>
    <row r="756">
      <c r="A756" s="11" t="n"/>
      <c r="B756" s="11" t="n"/>
      <c r="C756" s="8">
        <f>IF($P756="","",IF($P756&lt;&gt;"OK",NA(),VLOOKUP(B756,'Employees'!$A$2:$I$101,2,FALSE)))</f>
        <v/>
      </c>
      <c r="D756" s="2" t="n"/>
      <c r="E756" s="4" t="n"/>
      <c r="F756" s="4" t="n"/>
      <c r="G756" s="12" t="n"/>
      <c r="H756" s="13">
        <f>IF($P756="","",IF($P756&lt;&gt;"OK",NA(),NETWORKDAYS(E756,F756,'Holidays'!$A$2:$A$51)*G756))</f>
        <v/>
      </c>
      <c r="I756" s="13">
        <f>IF($P756="","",IF($P756&lt;&gt;"OK",NA(),H756*'Settings'!$B$4*VLOOKUP(B756,'Employees'!$A$2:$I$101,5,FALSE)))</f>
        <v/>
      </c>
      <c r="J756" s="2" t="n"/>
      <c r="K756" s="2" t="n"/>
      <c r="L756" s="4" t="n"/>
      <c r="M756" s="2" t="n"/>
      <c r="N756" s="13">
        <f>IF($P756="","",IF($P756&lt;&gt;"OK",NA(),IF(J756="Approved",IF(E756&gt;'Settings'!$B$3,0,NETWORKDAYS(E756,MIN(F756,'Settings'!$B$3),'Holidays'!$A$2:$A$51)*G756*'Settings'!$B$4*VLOOKUP(B756,'Employees'!$A$2:$I$101,5,FALSE)),0)))</f>
        <v/>
      </c>
      <c r="O756" s="13">
        <f>IF($P756="","",IF($P756&lt;&gt;"OK",NA(),IF(J756="Approved",I756-N756,0)))</f>
        <v/>
      </c>
      <c r="P756" s="8">
        <f>IF(COUNTA(A756:B756,D756:G756,J756:M756)=0,"",IF('Settings'!$B$7&lt;&gt;"OK","CHECK SETTINGS",IF(OR(A756="",COUNTIFS($A$2:$A$1001,A756)&lt;&gt;1,COUNTIFS('Employees'!$A$2:$A$101,B756,'Employees'!$I$2:$I$101,"OK")&lt;&gt;1,COUNTIFS('Settings'!$H$11:$H$13,D756)&lt;&gt;1),"CHECK ID / TYPE",IF(OR(NOT(ISNUMBER(E756)),NOT(ISNUMBER(F756)),NOT(ISNUMBER(G756))),"CHECK DATES / FRACTION",IF(OR(E756&lt;MAX('Settings'!$B$2,VLOOKUP(B756,'Employees'!$A$2:$H$101,3,FALSE)),F756&gt;'Settings'!$B$5,F756&lt;E756,NOT(OR(G756=1,AND(G756=0.5,E756=F756))),NOT(OR(J756="Pending",J756="Approved",J756="Denied",J756="Canceled"))),"CHECK DATES / FRACTION / STATUS",IF(AND(OR(J756="Approved",J756="Denied"),OR(K756="",NOT(ISNUMBER(L756)))),"ADD DECISION RECORD",IF(AND(OR(J756="Approved",J756="Pending"),COUNTIFS($B$2:$B$1001,B756,$E$2:$E$1001,"&lt;="&amp;F756,$F$2:$F$1001,"&gt;="&amp;E756,$J$2:$J$1001,"&lt;&gt;Denied",$J$2:$J$1001,"&lt;&gt;Canceled")&gt;1),"OVERLAPPING ACTIVE REQUESTS",IF(NETWORKDAYS(E756,F756,'Holidays'!$A$2:$A$51)=0,"NO WORKDAYS","OK"))))))))</f>
        <v/>
      </c>
    </row>
    <row r="757">
      <c r="A757" s="11" t="n"/>
      <c r="B757" s="11" t="n"/>
      <c r="C757" s="8">
        <f>IF($P757="","",IF($P757&lt;&gt;"OK",NA(),VLOOKUP(B757,'Employees'!$A$2:$I$101,2,FALSE)))</f>
        <v/>
      </c>
      <c r="D757" s="2" t="n"/>
      <c r="E757" s="4" t="n"/>
      <c r="F757" s="4" t="n"/>
      <c r="G757" s="12" t="n"/>
      <c r="H757" s="13">
        <f>IF($P757="","",IF($P757&lt;&gt;"OK",NA(),NETWORKDAYS(E757,F757,'Holidays'!$A$2:$A$51)*G757))</f>
        <v/>
      </c>
      <c r="I757" s="13">
        <f>IF($P757="","",IF($P757&lt;&gt;"OK",NA(),H757*'Settings'!$B$4*VLOOKUP(B757,'Employees'!$A$2:$I$101,5,FALSE)))</f>
        <v/>
      </c>
      <c r="J757" s="2" t="n"/>
      <c r="K757" s="2" t="n"/>
      <c r="L757" s="4" t="n"/>
      <c r="M757" s="2" t="n"/>
      <c r="N757" s="13">
        <f>IF($P757="","",IF($P757&lt;&gt;"OK",NA(),IF(J757="Approved",IF(E757&gt;'Settings'!$B$3,0,NETWORKDAYS(E757,MIN(F757,'Settings'!$B$3),'Holidays'!$A$2:$A$51)*G757*'Settings'!$B$4*VLOOKUP(B757,'Employees'!$A$2:$I$101,5,FALSE)),0)))</f>
        <v/>
      </c>
      <c r="O757" s="13">
        <f>IF($P757="","",IF($P757&lt;&gt;"OK",NA(),IF(J757="Approved",I757-N757,0)))</f>
        <v/>
      </c>
      <c r="P757" s="8">
        <f>IF(COUNTA(A757:B757,D757:G757,J757:M757)=0,"",IF('Settings'!$B$7&lt;&gt;"OK","CHECK SETTINGS",IF(OR(A757="",COUNTIFS($A$2:$A$1001,A757)&lt;&gt;1,COUNTIFS('Employees'!$A$2:$A$101,B757,'Employees'!$I$2:$I$101,"OK")&lt;&gt;1,COUNTIFS('Settings'!$H$11:$H$13,D757)&lt;&gt;1),"CHECK ID / TYPE",IF(OR(NOT(ISNUMBER(E757)),NOT(ISNUMBER(F757)),NOT(ISNUMBER(G757))),"CHECK DATES / FRACTION",IF(OR(E757&lt;MAX('Settings'!$B$2,VLOOKUP(B757,'Employees'!$A$2:$H$101,3,FALSE)),F757&gt;'Settings'!$B$5,F757&lt;E757,NOT(OR(G757=1,AND(G757=0.5,E757=F757))),NOT(OR(J757="Pending",J757="Approved",J757="Denied",J757="Canceled"))),"CHECK DATES / FRACTION / STATUS",IF(AND(OR(J757="Approved",J757="Denied"),OR(K757="",NOT(ISNUMBER(L757)))),"ADD DECISION RECORD",IF(AND(OR(J757="Approved",J757="Pending"),COUNTIFS($B$2:$B$1001,B757,$E$2:$E$1001,"&lt;="&amp;F757,$F$2:$F$1001,"&gt;="&amp;E757,$J$2:$J$1001,"&lt;&gt;Denied",$J$2:$J$1001,"&lt;&gt;Canceled")&gt;1),"OVERLAPPING ACTIVE REQUESTS",IF(NETWORKDAYS(E757,F757,'Holidays'!$A$2:$A$51)=0,"NO WORKDAYS","OK"))))))))</f>
        <v/>
      </c>
    </row>
    <row r="758">
      <c r="A758" s="11" t="n"/>
      <c r="B758" s="11" t="n"/>
      <c r="C758" s="8">
        <f>IF($P758="","",IF($P758&lt;&gt;"OK",NA(),VLOOKUP(B758,'Employees'!$A$2:$I$101,2,FALSE)))</f>
        <v/>
      </c>
      <c r="D758" s="2" t="n"/>
      <c r="E758" s="4" t="n"/>
      <c r="F758" s="4" t="n"/>
      <c r="G758" s="12" t="n"/>
      <c r="H758" s="13">
        <f>IF($P758="","",IF($P758&lt;&gt;"OK",NA(),NETWORKDAYS(E758,F758,'Holidays'!$A$2:$A$51)*G758))</f>
        <v/>
      </c>
      <c r="I758" s="13">
        <f>IF($P758="","",IF($P758&lt;&gt;"OK",NA(),H758*'Settings'!$B$4*VLOOKUP(B758,'Employees'!$A$2:$I$101,5,FALSE)))</f>
        <v/>
      </c>
      <c r="J758" s="2" t="n"/>
      <c r="K758" s="2" t="n"/>
      <c r="L758" s="4" t="n"/>
      <c r="M758" s="2" t="n"/>
      <c r="N758" s="13">
        <f>IF($P758="","",IF($P758&lt;&gt;"OK",NA(),IF(J758="Approved",IF(E758&gt;'Settings'!$B$3,0,NETWORKDAYS(E758,MIN(F758,'Settings'!$B$3),'Holidays'!$A$2:$A$51)*G758*'Settings'!$B$4*VLOOKUP(B758,'Employees'!$A$2:$I$101,5,FALSE)),0)))</f>
        <v/>
      </c>
      <c r="O758" s="13">
        <f>IF($P758="","",IF($P758&lt;&gt;"OK",NA(),IF(J758="Approved",I758-N758,0)))</f>
        <v/>
      </c>
      <c r="P758" s="8">
        <f>IF(COUNTA(A758:B758,D758:G758,J758:M758)=0,"",IF('Settings'!$B$7&lt;&gt;"OK","CHECK SETTINGS",IF(OR(A758="",COUNTIFS($A$2:$A$1001,A758)&lt;&gt;1,COUNTIFS('Employees'!$A$2:$A$101,B758,'Employees'!$I$2:$I$101,"OK")&lt;&gt;1,COUNTIFS('Settings'!$H$11:$H$13,D758)&lt;&gt;1),"CHECK ID / TYPE",IF(OR(NOT(ISNUMBER(E758)),NOT(ISNUMBER(F758)),NOT(ISNUMBER(G758))),"CHECK DATES / FRACTION",IF(OR(E758&lt;MAX('Settings'!$B$2,VLOOKUP(B758,'Employees'!$A$2:$H$101,3,FALSE)),F758&gt;'Settings'!$B$5,F758&lt;E758,NOT(OR(G758=1,AND(G758=0.5,E758=F758))),NOT(OR(J758="Pending",J758="Approved",J758="Denied",J758="Canceled"))),"CHECK DATES / FRACTION / STATUS",IF(AND(OR(J758="Approved",J758="Denied"),OR(K758="",NOT(ISNUMBER(L758)))),"ADD DECISION RECORD",IF(AND(OR(J758="Approved",J758="Pending"),COUNTIFS($B$2:$B$1001,B758,$E$2:$E$1001,"&lt;="&amp;F758,$F$2:$F$1001,"&gt;="&amp;E758,$J$2:$J$1001,"&lt;&gt;Denied",$J$2:$J$1001,"&lt;&gt;Canceled")&gt;1),"OVERLAPPING ACTIVE REQUESTS",IF(NETWORKDAYS(E758,F758,'Holidays'!$A$2:$A$51)=0,"NO WORKDAYS","OK"))))))))</f>
        <v/>
      </c>
    </row>
    <row r="759">
      <c r="A759" s="11" t="n"/>
      <c r="B759" s="11" t="n"/>
      <c r="C759" s="8">
        <f>IF($P759="","",IF($P759&lt;&gt;"OK",NA(),VLOOKUP(B759,'Employees'!$A$2:$I$101,2,FALSE)))</f>
        <v/>
      </c>
      <c r="D759" s="2" t="n"/>
      <c r="E759" s="4" t="n"/>
      <c r="F759" s="4" t="n"/>
      <c r="G759" s="12" t="n"/>
      <c r="H759" s="13">
        <f>IF($P759="","",IF($P759&lt;&gt;"OK",NA(),NETWORKDAYS(E759,F759,'Holidays'!$A$2:$A$51)*G759))</f>
        <v/>
      </c>
      <c r="I759" s="13">
        <f>IF($P759="","",IF($P759&lt;&gt;"OK",NA(),H759*'Settings'!$B$4*VLOOKUP(B759,'Employees'!$A$2:$I$101,5,FALSE)))</f>
        <v/>
      </c>
      <c r="J759" s="2" t="n"/>
      <c r="K759" s="2" t="n"/>
      <c r="L759" s="4" t="n"/>
      <c r="M759" s="2" t="n"/>
      <c r="N759" s="13">
        <f>IF($P759="","",IF($P759&lt;&gt;"OK",NA(),IF(J759="Approved",IF(E759&gt;'Settings'!$B$3,0,NETWORKDAYS(E759,MIN(F759,'Settings'!$B$3),'Holidays'!$A$2:$A$51)*G759*'Settings'!$B$4*VLOOKUP(B759,'Employees'!$A$2:$I$101,5,FALSE)),0)))</f>
        <v/>
      </c>
      <c r="O759" s="13">
        <f>IF($P759="","",IF($P759&lt;&gt;"OK",NA(),IF(J759="Approved",I759-N759,0)))</f>
        <v/>
      </c>
      <c r="P759" s="8">
        <f>IF(COUNTA(A759:B759,D759:G759,J759:M759)=0,"",IF('Settings'!$B$7&lt;&gt;"OK","CHECK SETTINGS",IF(OR(A759="",COUNTIFS($A$2:$A$1001,A759)&lt;&gt;1,COUNTIFS('Employees'!$A$2:$A$101,B759,'Employees'!$I$2:$I$101,"OK")&lt;&gt;1,COUNTIFS('Settings'!$H$11:$H$13,D759)&lt;&gt;1),"CHECK ID / TYPE",IF(OR(NOT(ISNUMBER(E759)),NOT(ISNUMBER(F759)),NOT(ISNUMBER(G759))),"CHECK DATES / FRACTION",IF(OR(E759&lt;MAX('Settings'!$B$2,VLOOKUP(B759,'Employees'!$A$2:$H$101,3,FALSE)),F759&gt;'Settings'!$B$5,F759&lt;E759,NOT(OR(G759=1,AND(G759=0.5,E759=F759))),NOT(OR(J759="Pending",J759="Approved",J759="Denied",J759="Canceled"))),"CHECK DATES / FRACTION / STATUS",IF(AND(OR(J759="Approved",J759="Denied"),OR(K759="",NOT(ISNUMBER(L759)))),"ADD DECISION RECORD",IF(AND(OR(J759="Approved",J759="Pending"),COUNTIFS($B$2:$B$1001,B759,$E$2:$E$1001,"&lt;="&amp;F759,$F$2:$F$1001,"&gt;="&amp;E759,$J$2:$J$1001,"&lt;&gt;Denied",$J$2:$J$1001,"&lt;&gt;Canceled")&gt;1),"OVERLAPPING ACTIVE REQUESTS",IF(NETWORKDAYS(E759,F759,'Holidays'!$A$2:$A$51)=0,"NO WORKDAYS","OK"))))))))</f>
        <v/>
      </c>
    </row>
    <row r="760">
      <c r="A760" s="11" t="n"/>
      <c r="B760" s="11" t="n"/>
      <c r="C760" s="8">
        <f>IF($P760="","",IF($P760&lt;&gt;"OK",NA(),VLOOKUP(B760,'Employees'!$A$2:$I$101,2,FALSE)))</f>
        <v/>
      </c>
      <c r="D760" s="2" t="n"/>
      <c r="E760" s="4" t="n"/>
      <c r="F760" s="4" t="n"/>
      <c r="G760" s="12" t="n"/>
      <c r="H760" s="13">
        <f>IF($P760="","",IF($P760&lt;&gt;"OK",NA(),NETWORKDAYS(E760,F760,'Holidays'!$A$2:$A$51)*G760))</f>
        <v/>
      </c>
      <c r="I760" s="13">
        <f>IF($P760="","",IF($P760&lt;&gt;"OK",NA(),H760*'Settings'!$B$4*VLOOKUP(B760,'Employees'!$A$2:$I$101,5,FALSE)))</f>
        <v/>
      </c>
      <c r="J760" s="2" t="n"/>
      <c r="K760" s="2" t="n"/>
      <c r="L760" s="4" t="n"/>
      <c r="M760" s="2" t="n"/>
      <c r="N760" s="13">
        <f>IF($P760="","",IF($P760&lt;&gt;"OK",NA(),IF(J760="Approved",IF(E760&gt;'Settings'!$B$3,0,NETWORKDAYS(E760,MIN(F760,'Settings'!$B$3),'Holidays'!$A$2:$A$51)*G760*'Settings'!$B$4*VLOOKUP(B760,'Employees'!$A$2:$I$101,5,FALSE)),0)))</f>
        <v/>
      </c>
      <c r="O760" s="13">
        <f>IF($P760="","",IF($P760&lt;&gt;"OK",NA(),IF(J760="Approved",I760-N760,0)))</f>
        <v/>
      </c>
      <c r="P760" s="8">
        <f>IF(COUNTA(A760:B760,D760:G760,J760:M760)=0,"",IF('Settings'!$B$7&lt;&gt;"OK","CHECK SETTINGS",IF(OR(A760="",COUNTIFS($A$2:$A$1001,A760)&lt;&gt;1,COUNTIFS('Employees'!$A$2:$A$101,B760,'Employees'!$I$2:$I$101,"OK")&lt;&gt;1,COUNTIFS('Settings'!$H$11:$H$13,D760)&lt;&gt;1),"CHECK ID / TYPE",IF(OR(NOT(ISNUMBER(E760)),NOT(ISNUMBER(F760)),NOT(ISNUMBER(G760))),"CHECK DATES / FRACTION",IF(OR(E760&lt;MAX('Settings'!$B$2,VLOOKUP(B760,'Employees'!$A$2:$H$101,3,FALSE)),F760&gt;'Settings'!$B$5,F760&lt;E760,NOT(OR(G760=1,AND(G760=0.5,E760=F760))),NOT(OR(J760="Pending",J760="Approved",J760="Denied",J760="Canceled"))),"CHECK DATES / FRACTION / STATUS",IF(AND(OR(J760="Approved",J760="Denied"),OR(K760="",NOT(ISNUMBER(L760)))),"ADD DECISION RECORD",IF(AND(OR(J760="Approved",J760="Pending"),COUNTIFS($B$2:$B$1001,B760,$E$2:$E$1001,"&lt;="&amp;F760,$F$2:$F$1001,"&gt;="&amp;E760,$J$2:$J$1001,"&lt;&gt;Denied",$J$2:$J$1001,"&lt;&gt;Canceled")&gt;1),"OVERLAPPING ACTIVE REQUESTS",IF(NETWORKDAYS(E760,F760,'Holidays'!$A$2:$A$51)=0,"NO WORKDAYS","OK"))))))))</f>
        <v/>
      </c>
    </row>
    <row r="761">
      <c r="A761" s="11" t="n"/>
      <c r="B761" s="11" t="n"/>
      <c r="C761" s="8">
        <f>IF($P761="","",IF($P761&lt;&gt;"OK",NA(),VLOOKUP(B761,'Employees'!$A$2:$I$101,2,FALSE)))</f>
        <v/>
      </c>
      <c r="D761" s="2" t="n"/>
      <c r="E761" s="4" t="n"/>
      <c r="F761" s="4" t="n"/>
      <c r="G761" s="12" t="n"/>
      <c r="H761" s="13">
        <f>IF($P761="","",IF($P761&lt;&gt;"OK",NA(),NETWORKDAYS(E761,F761,'Holidays'!$A$2:$A$51)*G761))</f>
        <v/>
      </c>
      <c r="I761" s="13">
        <f>IF($P761="","",IF($P761&lt;&gt;"OK",NA(),H761*'Settings'!$B$4*VLOOKUP(B761,'Employees'!$A$2:$I$101,5,FALSE)))</f>
        <v/>
      </c>
      <c r="J761" s="2" t="n"/>
      <c r="K761" s="2" t="n"/>
      <c r="L761" s="4" t="n"/>
      <c r="M761" s="2" t="n"/>
      <c r="N761" s="13">
        <f>IF($P761="","",IF($P761&lt;&gt;"OK",NA(),IF(J761="Approved",IF(E761&gt;'Settings'!$B$3,0,NETWORKDAYS(E761,MIN(F761,'Settings'!$B$3),'Holidays'!$A$2:$A$51)*G761*'Settings'!$B$4*VLOOKUP(B761,'Employees'!$A$2:$I$101,5,FALSE)),0)))</f>
        <v/>
      </c>
      <c r="O761" s="13">
        <f>IF($P761="","",IF($P761&lt;&gt;"OK",NA(),IF(J761="Approved",I761-N761,0)))</f>
        <v/>
      </c>
      <c r="P761" s="8">
        <f>IF(COUNTA(A761:B761,D761:G761,J761:M761)=0,"",IF('Settings'!$B$7&lt;&gt;"OK","CHECK SETTINGS",IF(OR(A761="",COUNTIFS($A$2:$A$1001,A761)&lt;&gt;1,COUNTIFS('Employees'!$A$2:$A$101,B761,'Employees'!$I$2:$I$101,"OK")&lt;&gt;1,COUNTIFS('Settings'!$H$11:$H$13,D761)&lt;&gt;1),"CHECK ID / TYPE",IF(OR(NOT(ISNUMBER(E761)),NOT(ISNUMBER(F761)),NOT(ISNUMBER(G761))),"CHECK DATES / FRACTION",IF(OR(E761&lt;MAX('Settings'!$B$2,VLOOKUP(B761,'Employees'!$A$2:$H$101,3,FALSE)),F761&gt;'Settings'!$B$5,F761&lt;E761,NOT(OR(G761=1,AND(G761=0.5,E761=F761))),NOT(OR(J761="Pending",J761="Approved",J761="Denied",J761="Canceled"))),"CHECK DATES / FRACTION / STATUS",IF(AND(OR(J761="Approved",J761="Denied"),OR(K761="",NOT(ISNUMBER(L761)))),"ADD DECISION RECORD",IF(AND(OR(J761="Approved",J761="Pending"),COUNTIFS($B$2:$B$1001,B761,$E$2:$E$1001,"&lt;="&amp;F761,$F$2:$F$1001,"&gt;="&amp;E761,$J$2:$J$1001,"&lt;&gt;Denied",$J$2:$J$1001,"&lt;&gt;Canceled")&gt;1),"OVERLAPPING ACTIVE REQUESTS",IF(NETWORKDAYS(E761,F761,'Holidays'!$A$2:$A$51)=0,"NO WORKDAYS","OK"))))))))</f>
        <v/>
      </c>
    </row>
    <row r="762">
      <c r="A762" s="11" t="n"/>
      <c r="B762" s="11" t="n"/>
      <c r="C762" s="8">
        <f>IF($P762="","",IF($P762&lt;&gt;"OK",NA(),VLOOKUP(B762,'Employees'!$A$2:$I$101,2,FALSE)))</f>
        <v/>
      </c>
      <c r="D762" s="2" t="n"/>
      <c r="E762" s="4" t="n"/>
      <c r="F762" s="4" t="n"/>
      <c r="G762" s="12" t="n"/>
      <c r="H762" s="13">
        <f>IF($P762="","",IF($P762&lt;&gt;"OK",NA(),NETWORKDAYS(E762,F762,'Holidays'!$A$2:$A$51)*G762))</f>
        <v/>
      </c>
      <c r="I762" s="13">
        <f>IF($P762="","",IF($P762&lt;&gt;"OK",NA(),H762*'Settings'!$B$4*VLOOKUP(B762,'Employees'!$A$2:$I$101,5,FALSE)))</f>
        <v/>
      </c>
      <c r="J762" s="2" t="n"/>
      <c r="K762" s="2" t="n"/>
      <c r="L762" s="4" t="n"/>
      <c r="M762" s="2" t="n"/>
      <c r="N762" s="13">
        <f>IF($P762="","",IF($P762&lt;&gt;"OK",NA(),IF(J762="Approved",IF(E762&gt;'Settings'!$B$3,0,NETWORKDAYS(E762,MIN(F762,'Settings'!$B$3),'Holidays'!$A$2:$A$51)*G762*'Settings'!$B$4*VLOOKUP(B762,'Employees'!$A$2:$I$101,5,FALSE)),0)))</f>
        <v/>
      </c>
      <c r="O762" s="13">
        <f>IF($P762="","",IF($P762&lt;&gt;"OK",NA(),IF(J762="Approved",I762-N762,0)))</f>
        <v/>
      </c>
      <c r="P762" s="8">
        <f>IF(COUNTA(A762:B762,D762:G762,J762:M762)=0,"",IF('Settings'!$B$7&lt;&gt;"OK","CHECK SETTINGS",IF(OR(A762="",COUNTIFS($A$2:$A$1001,A762)&lt;&gt;1,COUNTIFS('Employees'!$A$2:$A$101,B762,'Employees'!$I$2:$I$101,"OK")&lt;&gt;1,COUNTIFS('Settings'!$H$11:$H$13,D762)&lt;&gt;1),"CHECK ID / TYPE",IF(OR(NOT(ISNUMBER(E762)),NOT(ISNUMBER(F762)),NOT(ISNUMBER(G762))),"CHECK DATES / FRACTION",IF(OR(E762&lt;MAX('Settings'!$B$2,VLOOKUP(B762,'Employees'!$A$2:$H$101,3,FALSE)),F762&gt;'Settings'!$B$5,F762&lt;E762,NOT(OR(G762=1,AND(G762=0.5,E762=F762))),NOT(OR(J762="Pending",J762="Approved",J762="Denied",J762="Canceled"))),"CHECK DATES / FRACTION / STATUS",IF(AND(OR(J762="Approved",J762="Denied"),OR(K762="",NOT(ISNUMBER(L762)))),"ADD DECISION RECORD",IF(AND(OR(J762="Approved",J762="Pending"),COUNTIFS($B$2:$B$1001,B762,$E$2:$E$1001,"&lt;="&amp;F762,$F$2:$F$1001,"&gt;="&amp;E762,$J$2:$J$1001,"&lt;&gt;Denied",$J$2:$J$1001,"&lt;&gt;Canceled")&gt;1),"OVERLAPPING ACTIVE REQUESTS",IF(NETWORKDAYS(E762,F762,'Holidays'!$A$2:$A$51)=0,"NO WORKDAYS","OK"))))))))</f>
        <v/>
      </c>
    </row>
    <row r="763">
      <c r="A763" s="11" t="n"/>
      <c r="B763" s="11" t="n"/>
      <c r="C763" s="8">
        <f>IF($P763="","",IF($P763&lt;&gt;"OK",NA(),VLOOKUP(B763,'Employees'!$A$2:$I$101,2,FALSE)))</f>
        <v/>
      </c>
      <c r="D763" s="2" t="n"/>
      <c r="E763" s="4" t="n"/>
      <c r="F763" s="4" t="n"/>
      <c r="G763" s="12" t="n"/>
      <c r="H763" s="13">
        <f>IF($P763="","",IF($P763&lt;&gt;"OK",NA(),NETWORKDAYS(E763,F763,'Holidays'!$A$2:$A$51)*G763))</f>
        <v/>
      </c>
      <c r="I763" s="13">
        <f>IF($P763="","",IF($P763&lt;&gt;"OK",NA(),H763*'Settings'!$B$4*VLOOKUP(B763,'Employees'!$A$2:$I$101,5,FALSE)))</f>
        <v/>
      </c>
      <c r="J763" s="2" t="n"/>
      <c r="K763" s="2" t="n"/>
      <c r="L763" s="4" t="n"/>
      <c r="M763" s="2" t="n"/>
      <c r="N763" s="13">
        <f>IF($P763="","",IF($P763&lt;&gt;"OK",NA(),IF(J763="Approved",IF(E763&gt;'Settings'!$B$3,0,NETWORKDAYS(E763,MIN(F763,'Settings'!$B$3),'Holidays'!$A$2:$A$51)*G763*'Settings'!$B$4*VLOOKUP(B763,'Employees'!$A$2:$I$101,5,FALSE)),0)))</f>
        <v/>
      </c>
      <c r="O763" s="13">
        <f>IF($P763="","",IF($P763&lt;&gt;"OK",NA(),IF(J763="Approved",I763-N763,0)))</f>
        <v/>
      </c>
      <c r="P763" s="8">
        <f>IF(COUNTA(A763:B763,D763:G763,J763:M763)=0,"",IF('Settings'!$B$7&lt;&gt;"OK","CHECK SETTINGS",IF(OR(A763="",COUNTIFS($A$2:$A$1001,A763)&lt;&gt;1,COUNTIFS('Employees'!$A$2:$A$101,B763,'Employees'!$I$2:$I$101,"OK")&lt;&gt;1,COUNTIFS('Settings'!$H$11:$H$13,D763)&lt;&gt;1),"CHECK ID / TYPE",IF(OR(NOT(ISNUMBER(E763)),NOT(ISNUMBER(F763)),NOT(ISNUMBER(G763))),"CHECK DATES / FRACTION",IF(OR(E763&lt;MAX('Settings'!$B$2,VLOOKUP(B763,'Employees'!$A$2:$H$101,3,FALSE)),F763&gt;'Settings'!$B$5,F763&lt;E763,NOT(OR(G763=1,AND(G763=0.5,E763=F763))),NOT(OR(J763="Pending",J763="Approved",J763="Denied",J763="Canceled"))),"CHECK DATES / FRACTION / STATUS",IF(AND(OR(J763="Approved",J763="Denied"),OR(K763="",NOT(ISNUMBER(L763)))),"ADD DECISION RECORD",IF(AND(OR(J763="Approved",J763="Pending"),COUNTIFS($B$2:$B$1001,B763,$E$2:$E$1001,"&lt;="&amp;F763,$F$2:$F$1001,"&gt;="&amp;E763,$J$2:$J$1001,"&lt;&gt;Denied",$J$2:$J$1001,"&lt;&gt;Canceled")&gt;1),"OVERLAPPING ACTIVE REQUESTS",IF(NETWORKDAYS(E763,F763,'Holidays'!$A$2:$A$51)=0,"NO WORKDAYS","OK"))))))))</f>
        <v/>
      </c>
    </row>
    <row r="764">
      <c r="A764" s="11" t="n"/>
      <c r="B764" s="11" t="n"/>
      <c r="C764" s="8">
        <f>IF($P764="","",IF($P764&lt;&gt;"OK",NA(),VLOOKUP(B764,'Employees'!$A$2:$I$101,2,FALSE)))</f>
        <v/>
      </c>
      <c r="D764" s="2" t="n"/>
      <c r="E764" s="4" t="n"/>
      <c r="F764" s="4" t="n"/>
      <c r="G764" s="12" t="n"/>
      <c r="H764" s="13">
        <f>IF($P764="","",IF($P764&lt;&gt;"OK",NA(),NETWORKDAYS(E764,F764,'Holidays'!$A$2:$A$51)*G764))</f>
        <v/>
      </c>
      <c r="I764" s="13">
        <f>IF($P764="","",IF($P764&lt;&gt;"OK",NA(),H764*'Settings'!$B$4*VLOOKUP(B764,'Employees'!$A$2:$I$101,5,FALSE)))</f>
        <v/>
      </c>
      <c r="J764" s="2" t="n"/>
      <c r="K764" s="2" t="n"/>
      <c r="L764" s="4" t="n"/>
      <c r="M764" s="2" t="n"/>
      <c r="N764" s="13">
        <f>IF($P764="","",IF($P764&lt;&gt;"OK",NA(),IF(J764="Approved",IF(E764&gt;'Settings'!$B$3,0,NETWORKDAYS(E764,MIN(F764,'Settings'!$B$3),'Holidays'!$A$2:$A$51)*G764*'Settings'!$B$4*VLOOKUP(B764,'Employees'!$A$2:$I$101,5,FALSE)),0)))</f>
        <v/>
      </c>
      <c r="O764" s="13">
        <f>IF($P764="","",IF($P764&lt;&gt;"OK",NA(),IF(J764="Approved",I764-N764,0)))</f>
        <v/>
      </c>
      <c r="P764" s="8">
        <f>IF(COUNTA(A764:B764,D764:G764,J764:M764)=0,"",IF('Settings'!$B$7&lt;&gt;"OK","CHECK SETTINGS",IF(OR(A764="",COUNTIFS($A$2:$A$1001,A764)&lt;&gt;1,COUNTIFS('Employees'!$A$2:$A$101,B764,'Employees'!$I$2:$I$101,"OK")&lt;&gt;1,COUNTIFS('Settings'!$H$11:$H$13,D764)&lt;&gt;1),"CHECK ID / TYPE",IF(OR(NOT(ISNUMBER(E764)),NOT(ISNUMBER(F764)),NOT(ISNUMBER(G764))),"CHECK DATES / FRACTION",IF(OR(E764&lt;MAX('Settings'!$B$2,VLOOKUP(B764,'Employees'!$A$2:$H$101,3,FALSE)),F764&gt;'Settings'!$B$5,F764&lt;E764,NOT(OR(G764=1,AND(G764=0.5,E764=F764))),NOT(OR(J764="Pending",J764="Approved",J764="Denied",J764="Canceled"))),"CHECK DATES / FRACTION / STATUS",IF(AND(OR(J764="Approved",J764="Denied"),OR(K764="",NOT(ISNUMBER(L764)))),"ADD DECISION RECORD",IF(AND(OR(J764="Approved",J764="Pending"),COUNTIFS($B$2:$B$1001,B764,$E$2:$E$1001,"&lt;="&amp;F764,$F$2:$F$1001,"&gt;="&amp;E764,$J$2:$J$1001,"&lt;&gt;Denied",$J$2:$J$1001,"&lt;&gt;Canceled")&gt;1),"OVERLAPPING ACTIVE REQUESTS",IF(NETWORKDAYS(E764,F764,'Holidays'!$A$2:$A$51)=0,"NO WORKDAYS","OK"))))))))</f>
        <v/>
      </c>
    </row>
    <row r="765">
      <c r="A765" s="11" t="n"/>
      <c r="B765" s="11" t="n"/>
      <c r="C765" s="8">
        <f>IF($P765="","",IF($P765&lt;&gt;"OK",NA(),VLOOKUP(B765,'Employees'!$A$2:$I$101,2,FALSE)))</f>
        <v/>
      </c>
      <c r="D765" s="2" t="n"/>
      <c r="E765" s="4" t="n"/>
      <c r="F765" s="4" t="n"/>
      <c r="G765" s="12" t="n"/>
      <c r="H765" s="13">
        <f>IF($P765="","",IF($P765&lt;&gt;"OK",NA(),NETWORKDAYS(E765,F765,'Holidays'!$A$2:$A$51)*G765))</f>
        <v/>
      </c>
      <c r="I765" s="13">
        <f>IF($P765="","",IF($P765&lt;&gt;"OK",NA(),H765*'Settings'!$B$4*VLOOKUP(B765,'Employees'!$A$2:$I$101,5,FALSE)))</f>
        <v/>
      </c>
      <c r="J765" s="2" t="n"/>
      <c r="K765" s="2" t="n"/>
      <c r="L765" s="4" t="n"/>
      <c r="M765" s="2" t="n"/>
      <c r="N765" s="13">
        <f>IF($P765="","",IF($P765&lt;&gt;"OK",NA(),IF(J765="Approved",IF(E765&gt;'Settings'!$B$3,0,NETWORKDAYS(E765,MIN(F765,'Settings'!$B$3),'Holidays'!$A$2:$A$51)*G765*'Settings'!$B$4*VLOOKUP(B765,'Employees'!$A$2:$I$101,5,FALSE)),0)))</f>
        <v/>
      </c>
      <c r="O765" s="13">
        <f>IF($P765="","",IF($P765&lt;&gt;"OK",NA(),IF(J765="Approved",I765-N765,0)))</f>
        <v/>
      </c>
      <c r="P765" s="8">
        <f>IF(COUNTA(A765:B765,D765:G765,J765:M765)=0,"",IF('Settings'!$B$7&lt;&gt;"OK","CHECK SETTINGS",IF(OR(A765="",COUNTIFS($A$2:$A$1001,A765)&lt;&gt;1,COUNTIFS('Employees'!$A$2:$A$101,B765,'Employees'!$I$2:$I$101,"OK")&lt;&gt;1,COUNTIFS('Settings'!$H$11:$H$13,D765)&lt;&gt;1),"CHECK ID / TYPE",IF(OR(NOT(ISNUMBER(E765)),NOT(ISNUMBER(F765)),NOT(ISNUMBER(G765))),"CHECK DATES / FRACTION",IF(OR(E765&lt;MAX('Settings'!$B$2,VLOOKUP(B765,'Employees'!$A$2:$H$101,3,FALSE)),F765&gt;'Settings'!$B$5,F765&lt;E765,NOT(OR(G765=1,AND(G765=0.5,E765=F765))),NOT(OR(J765="Pending",J765="Approved",J765="Denied",J765="Canceled"))),"CHECK DATES / FRACTION / STATUS",IF(AND(OR(J765="Approved",J765="Denied"),OR(K765="",NOT(ISNUMBER(L765)))),"ADD DECISION RECORD",IF(AND(OR(J765="Approved",J765="Pending"),COUNTIFS($B$2:$B$1001,B765,$E$2:$E$1001,"&lt;="&amp;F765,$F$2:$F$1001,"&gt;="&amp;E765,$J$2:$J$1001,"&lt;&gt;Denied",$J$2:$J$1001,"&lt;&gt;Canceled")&gt;1),"OVERLAPPING ACTIVE REQUESTS",IF(NETWORKDAYS(E765,F765,'Holidays'!$A$2:$A$51)=0,"NO WORKDAYS","OK"))))))))</f>
        <v/>
      </c>
    </row>
    <row r="766">
      <c r="A766" s="11" t="n"/>
      <c r="B766" s="11" t="n"/>
      <c r="C766" s="8">
        <f>IF($P766="","",IF($P766&lt;&gt;"OK",NA(),VLOOKUP(B766,'Employees'!$A$2:$I$101,2,FALSE)))</f>
        <v/>
      </c>
      <c r="D766" s="2" t="n"/>
      <c r="E766" s="4" t="n"/>
      <c r="F766" s="4" t="n"/>
      <c r="G766" s="12" t="n"/>
      <c r="H766" s="13">
        <f>IF($P766="","",IF($P766&lt;&gt;"OK",NA(),NETWORKDAYS(E766,F766,'Holidays'!$A$2:$A$51)*G766))</f>
        <v/>
      </c>
      <c r="I766" s="13">
        <f>IF($P766="","",IF($P766&lt;&gt;"OK",NA(),H766*'Settings'!$B$4*VLOOKUP(B766,'Employees'!$A$2:$I$101,5,FALSE)))</f>
        <v/>
      </c>
      <c r="J766" s="2" t="n"/>
      <c r="K766" s="2" t="n"/>
      <c r="L766" s="4" t="n"/>
      <c r="M766" s="2" t="n"/>
      <c r="N766" s="13">
        <f>IF($P766="","",IF($P766&lt;&gt;"OK",NA(),IF(J766="Approved",IF(E766&gt;'Settings'!$B$3,0,NETWORKDAYS(E766,MIN(F766,'Settings'!$B$3),'Holidays'!$A$2:$A$51)*G766*'Settings'!$B$4*VLOOKUP(B766,'Employees'!$A$2:$I$101,5,FALSE)),0)))</f>
        <v/>
      </c>
      <c r="O766" s="13">
        <f>IF($P766="","",IF($P766&lt;&gt;"OK",NA(),IF(J766="Approved",I766-N766,0)))</f>
        <v/>
      </c>
      <c r="P766" s="8">
        <f>IF(COUNTA(A766:B766,D766:G766,J766:M766)=0,"",IF('Settings'!$B$7&lt;&gt;"OK","CHECK SETTINGS",IF(OR(A766="",COUNTIFS($A$2:$A$1001,A766)&lt;&gt;1,COUNTIFS('Employees'!$A$2:$A$101,B766,'Employees'!$I$2:$I$101,"OK")&lt;&gt;1,COUNTIFS('Settings'!$H$11:$H$13,D766)&lt;&gt;1),"CHECK ID / TYPE",IF(OR(NOT(ISNUMBER(E766)),NOT(ISNUMBER(F766)),NOT(ISNUMBER(G766))),"CHECK DATES / FRACTION",IF(OR(E766&lt;MAX('Settings'!$B$2,VLOOKUP(B766,'Employees'!$A$2:$H$101,3,FALSE)),F766&gt;'Settings'!$B$5,F766&lt;E766,NOT(OR(G766=1,AND(G766=0.5,E766=F766))),NOT(OR(J766="Pending",J766="Approved",J766="Denied",J766="Canceled"))),"CHECK DATES / FRACTION / STATUS",IF(AND(OR(J766="Approved",J766="Denied"),OR(K766="",NOT(ISNUMBER(L766)))),"ADD DECISION RECORD",IF(AND(OR(J766="Approved",J766="Pending"),COUNTIFS($B$2:$B$1001,B766,$E$2:$E$1001,"&lt;="&amp;F766,$F$2:$F$1001,"&gt;="&amp;E766,$J$2:$J$1001,"&lt;&gt;Denied",$J$2:$J$1001,"&lt;&gt;Canceled")&gt;1),"OVERLAPPING ACTIVE REQUESTS",IF(NETWORKDAYS(E766,F766,'Holidays'!$A$2:$A$51)=0,"NO WORKDAYS","OK"))))))))</f>
        <v/>
      </c>
    </row>
    <row r="767">
      <c r="A767" s="11" t="n"/>
      <c r="B767" s="11" t="n"/>
      <c r="C767" s="8">
        <f>IF($P767="","",IF($P767&lt;&gt;"OK",NA(),VLOOKUP(B767,'Employees'!$A$2:$I$101,2,FALSE)))</f>
        <v/>
      </c>
      <c r="D767" s="2" t="n"/>
      <c r="E767" s="4" t="n"/>
      <c r="F767" s="4" t="n"/>
      <c r="G767" s="12" t="n"/>
      <c r="H767" s="13">
        <f>IF($P767="","",IF($P767&lt;&gt;"OK",NA(),NETWORKDAYS(E767,F767,'Holidays'!$A$2:$A$51)*G767))</f>
        <v/>
      </c>
      <c r="I767" s="13">
        <f>IF($P767="","",IF($P767&lt;&gt;"OK",NA(),H767*'Settings'!$B$4*VLOOKUP(B767,'Employees'!$A$2:$I$101,5,FALSE)))</f>
        <v/>
      </c>
      <c r="J767" s="2" t="n"/>
      <c r="K767" s="2" t="n"/>
      <c r="L767" s="4" t="n"/>
      <c r="M767" s="2" t="n"/>
      <c r="N767" s="13">
        <f>IF($P767="","",IF($P767&lt;&gt;"OK",NA(),IF(J767="Approved",IF(E767&gt;'Settings'!$B$3,0,NETWORKDAYS(E767,MIN(F767,'Settings'!$B$3),'Holidays'!$A$2:$A$51)*G767*'Settings'!$B$4*VLOOKUP(B767,'Employees'!$A$2:$I$101,5,FALSE)),0)))</f>
        <v/>
      </c>
      <c r="O767" s="13">
        <f>IF($P767="","",IF($P767&lt;&gt;"OK",NA(),IF(J767="Approved",I767-N767,0)))</f>
        <v/>
      </c>
      <c r="P767" s="8">
        <f>IF(COUNTA(A767:B767,D767:G767,J767:M767)=0,"",IF('Settings'!$B$7&lt;&gt;"OK","CHECK SETTINGS",IF(OR(A767="",COUNTIFS($A$2:$A$1001,A767)&lt;&gt;1,COUNTIFS('Employees'!$A$2:$A$101,B767,'Employees'!$I$2:$I$101,"OK")&lt;&gt;1,COUNTIFS('Settings'!$H$11:$H$13,D767)&lt;&gt;1),"CHECK ID / TYPE",IF(OR(NOT(ISNUMBER(E767)),NOT(ISNUMBER(F767)),NOT(ISNUMBER(G767))),"CHECK DATES / FRACTION",IF(OR(E767&lt;MAX('Settings'!$B$2,VLOOKUP(B767,'Employees'!$A$2:$H$101,3,FALSE)),F767&gt;'Settings'!$B$5,F767&lt;E767,NOT(OR(G767=1,AND(G767=0.5,E767=F767))),NOT(OR(J767="Pending",J767="Approved",J767="Denied",J767="Canceled"))),"CHECK DATES / FRACTION / STATUS",IF(AND(OR(J767="Approved",J767="Denied"),OR(K767="",NOT(ISNUMBER(L767)))),"ADD DECISION RECORD",IF(AND(OR(J767="Approved",J767="Pending"),COUNTIFS($B$2:$B$1001,B767,$E$2:$E$1001,"&lt;="&amp;F767,$F$2:$F$1001,"&gt;="&amp;E767,$J$2:$J$1001,"&lt;&gt;Denied",$J$2:$J$1001,"&lt;&gt;Canceled")&gt;1),"OVERLAPPING ACTIVE REQUESTS",IF(NETWORKDAYS(E767,F767,'Holidays'!$A$2:$A$51)=0,"NO WORKDAYS","OK"))))))))</f>
        <v/>
      </c>
    </row>
    <row r="768">
      <c r="A768" s="11" t="n"/>
      <c r="B768" s="11" t="n"/>
      <c r="C768" s="8">
        <f>IF($P768="","",IF($P768&lt;&gt;"OK",NA(),VLOOKUP(B768,'Employees'!$A$2:$I$101,2,FALSE)))</f>
        <v/>
      </c>
      <c r="D768" s="2" t="n"/>
      <c r="E768" s="4" t="n"/>
      <c r="F768" s="4" t="n"/>
      <c r="G768" s="12" t="n"/>
      <c r="H768" s="13">
        <f>IF($P768="","",IF($P768&lt;&gt;"OK",NA(),NETWORKDAYS(E768,F768,'Holidays'!$A$2:$A$51)*G768))</f>
        <v/>
      </c>
      <c r="I768" s="13">
        <f>IF($P768="","",IF($P768&lt;&gt;"OK",NA(),H768*'Settings'!$B$4*VLOOKUP(B768,'Employees'!$A$2:$I$101,5,FALSE)))</f>
        <v/>
      </c>
      <c r="J768" s="2" t="n"/>
      <c r="K768" s="2" t="n"/>
      <c r="L768" s="4" t="n"/>
      <c r="M768" s="2" t="n"/>
      <c r="N768" s="13">
        <f>IF($P768="","",IF($P768&lt;&gt;"OK",NA(),IF(J768="Approved",IF(E768&gt;'Settings'!$B$3,0,NETWORKDAYS(E768,MIN(F768,'Settings'!$B$3),'Holidays'!$A$2:$A$51)*G768*'Settings'!$B$4*VLOOKUP(B768,'Employees'!$A$2:$I$101,5,FALSE)),0)))</f>
        <v/>
      </c>
      <c r="O768" s="13">
        <f>IF($P768="","",IF($P768&lt;&gt;"OK",NA(),IF(J768="Approved",I768-N768,0)))</f>
        <v/>
      </c>
      <c r="P768" s="8">
        <f>IF(COUNTA(A768:B768,D768:G768,J768:M768)=0,"",IF('Settings'!$B$7&lt;&gt;"OK","CHECK SETTINGS",IF(OR(A768="",COUNTIFS($A$2:$A$1001,A768)&lt;&gt;1,COUNTIFS('Employees'!$A$2:$A$101,B768,'Employees'!$I$2:$I$101,"OK")&lt;&gt;1,COUNTIFS('Settings'!$H$11:$H$13,D768)&lt;&gt;1),"CHECK ID / TYPE",IF(OR(NOT(ISNUMBER(E768)),NOT(ISNUMBER(F768)),NOT(ISNUMBER(G768))),"CHECK DATES / FRACTION",IF(OR(E768&lt;MAX('Settings'!$B$2,VLOOKUP(B768,'Employees'!$A$2:$H$101,3,FALSE)),F768&gt;'Settings'!$B$5,F768&lt;E768,NOT(OR(G768=1,AND(G768=0.5,E768=F768))),NOT(OR(J768="Pending",J768="Approved",J768="Denied",J768="Canceled"))),"CHECK DATES / FRACTION / STATUS",IF(AND(OR(J768="Approved",J768="Denied"),OR(K768="",NOT(ISNUMBER(L768)))),"ADD DECISION RECORD",IF(AND(OR(J768="Approved",J768="Pending"),COUNTIFS($B$2:$B$1001,B768,$E$2:$E$1001,"&lt;="&amp;F768,$F$2:$F$1001,"&gt;="&amp;E768,$J$2:$J$1001,"&lt;&gt;Denied",$J$2:$J$1001,"&lt;&gt;Canceled")&gt;1),"OVERLAPPING ACTIVE REQUESTS",IF(NETWORKDAYS(E768,F768,'Holidays'!$A$2:$A$51)=0,"NO WORKDAYS","OK"))))))))</f>
        <v/>
      </c>
    </row>
    <row r="769">
      <c r="A769" s="11" t="n"/>
      <c r="B769" s="11" t="n"/>
      <c r="C769" s="8">
        <f>IF($P769="","",IF($P769&lt;&gt;"OK",NA(),VLOOKUP(B769,'Employees'!$A$2:$I$101,2,FALSE)))</f>
        <v/>
      </c>
      <c r="D769" s="2" t="n"/>
      <c r="E769" s="4" t="n"/>
      <c r="F769" s="4" t="n"/>
      <c r="G769" s="12" t="n"/>
      <c r="H769" s="13">
        <f>IF($P769="","",IF($P769&lt;&gt;"OK",NA(),NETWORKDAYS(E769,F769,'Holidays'!$A$2:$A$51)*G769))</f>
        <v/>
      </c>
      <c r="I769" s="13">
        <f>IF($P769="","",IF($P769&lt;&gt;"OK",NA(),H769*'Settings'!$B$4*VLOOKUP(B769,'Employees'!$A$2:$I$101,5,FALSE)))</f>
        <v/>
      </c>
      <c r="J769" s="2" t="n"/>
      <c r="K769" s="2" t="n"/>
      <c r="L769" s="4" t="n"/>
      <c r="M769" s="2" t="n"/>
      <c r="N769" s="13">
        <f>IF($P769="","",IF($P769&lt;&gt;"OK",NA(),IF(J769="Approved",IF(E769&gt;'Settings'!$B$3,0,NETWORKDAYS(E769,MIN(F769,'Settings'!$B$3),'Holidays'!$A$2:$A$51)*G769*'Settings'!$B$4*VLOOKUP(B769,'Employees'!$A$2:$I$101,5,FALSE)),0)))</f>
        <v/>
      </c>
      <c r="O769" s="13">
        <f>IF($P769="","",IF($P769&lt;&gt;"OK",NA(),IF(J769="Approved",I769-N769,0)))</f>
        <v/>
      </c>
      <c r="P769" s="8">
        <f>IF(COUNTA(A769:B769,D769:G769,J769:M769)=0,"",IF('Settings'!$B$7&lt;&gt;"OK","CHECK SETTINGS",IF(OR(A769="",COUNTIFS($A$2:$A$1001,A769)&lt;&gt;1,COUNTIFS('Employees'!$A$2:$A$101,B769,'Employees'!$I$2:$I$101,"OK")&lt;&gt;1,COUNTIFS('Settings'!$H$11:$H$13,D769)&lt;&gt;1),"CHECK ID / TYPE",IF(OR(NOT(ISNUMBER(E769)),NOT(ISNUMBER(F769)),NOT(ISNUMBER(G769))),"CHECK DATES / FRACTION",IF(OR(E769&lt;MAX('Settings'!$B$2,VLOOKUP(B769,'Employees'!$A$2:$H$101,3,FALSE)),F769&gt;'Settings'!$B$5,F769&lt;E769,NOT(OR(G769=1,AND(G769=0.5,E769=F769))),NOT(OR(J769="Pending",J769="Approved",J769="Denied",J769="Canceled"))),"CHECK DATES / FRACTION / STATUS",IF(AND(OR(J769="Approved",J769="Denied"),OR(K769="",NOT(ISNUMBER(L769)))),"ADD DECISION RECORD",IF(AND(OR(J769="Approved",J769="Pending"),COUNTIFS($B$2:$B$1001,B769,$E$2:$E$1001,"&lt;="&amp;F769,$F$2:$F$1001,"&gt;="&amp;E769,$J$2:$J$1001,"&lt;&gt;Denied",$J$2:$J$1001,"&lt;&gt;Canceled")&gt;1),"OVERLAPPING ACTIVE REQUESTS",IF(NETWORKDAYS(E769,F769,'Holidays'!$A$2:$A$51)=0,"NO WORKDAYS","OK"))))))))</f>
        <v/>
      </c>
    </row>
    <row r="770">
      <c r="A770" s="11" t="n"/>
      <c r="B770" s="11" t="n"/>
      <c r="C770" s="8">
        <f>IF($P770="","",IF($P770&lt;&gt;"OK",NA(),VLOOKUP(B770,'Employees'!$A$2:$I$101,2,FALSE)))</f>
        <v/>
      </c>
      <c r="D770" s="2" t="n"/>
      <c r="E770" s="4" t="n"/>
      <c r="F770" s="4" t="n"/>
      <c r="G770" s="12" t="n"/>
      <c r="H770" s="13">
        <f>IF($P770="","",IF($P770&lt;&gt;"OK",NA(),NETWORKDAYS(E770,F770,'Holidays'!$A$2:$A$51)*G770))</f>
        <v/>
      </c>
      <c r="I770" s="13">
        <f>IF($P770="","",IF($P770&lt;&gt;"OK",NA(),H770*'Settings'!$B$4*VLOOKUP(B770,'Employees'!$A$2:$I$101,5,FALSE)))</f>
        <v/>
      </c>
      <c r="J770" s="2" t="n"/>
      <c r="K770" s="2" t="n"/>
      <c r="L770" s="4" t="n"/>
      <c r="M770" s="2" t="n"/>
      <c r="N770" s="13">
        <f>IF($P770="","",IF($P770&lt;&gt;"OK",NA(),IF(J770="Approved",IF(E770&gt;'Settings'!$B$3,0,NETWORKDAYS(E770,MIN(F770,'Settings'!$B$3),'Holidays'!$A$2:$A$51)*G770*'Settings'!$B$4*VLOOKUP(B770,'Employees'!$A$2:$I$101,5,FALSE)),0)))</f>
        <v/>
      </c>
      <c r="O770" s="13">
        <f>IF($P770="","",IF($P770&lt;&gt;"OK",NA(),IF(J770="Approved",I770-N770,0)))</f>
        <v/>
      </c>
      <c r="P770" s="8">
        <f>IF(COUNTA(A770:B770,D770:G770,J770:M770)=0,"",IF('Settings'!$B$7&lt;&gt;"OK","CHECK SETTINGS",IF(OR(A770="",COUNTIFS($A$2:$A$1001,A770)&lt;&gt;1,COUNTIFS('Employees'!$A$2:$A$101,B770,'Employees'!$I$2:$I$101,"OK")&lt;&gt;1,COUNTIFS('Settings'!$H$11:$H$13,D770)&lt;&gt;1),"CHECK ID / TYPE",IF(OR(NOT(ISNUMBER(E770)),NOT(ISNUMBER(F770)),NOT(ISNUMBER(G770))),"CHECK DATES / FRACTION",IF(OR(E770&lt;MAX('Settings'!$B$2,VLOOKUP(B770,'Employees'!$A$2:$H$101,3,FALSE)),F770&gt;'Settings'!$B$5,F770&lt;E770,NOT(OR(G770=1,AND(G770=0.5,E770=F770))),NOT(OR(J770="Pending",J770="Approved",J770="Denied",J770="Canceled"))),"CHECK DATES / FRACTION / STATUS",IF(AND(OR(J770="Approved",J770="Denied"),OR(K770="",NOT(ISNUMBER(L770)))),"ADD DECISION RECORD",IF(AND(OR(J770="Approved",J770="Pending"),COUNTIFS($B$2:$B$1001,B770,$E$2:$E$1001,"&lt;="&amp;F770,$F$2:$F$1001,"&gt;="&amp;E770,$J$2:$J$1001,"&lt;&gt;Denied",$J$2:$J$1001,"&lt;&gt;Canceled")&gt;1),"OVERLAPPING ACTIVE REQUESTS",IF(NETWORKDAYS(E770,F770,'Holidays'!$A$2:$A$51)=0,"NO WORKDAYS","OK"))))))))</f>
        <v/>
      </c>
    </row>
    <row r="771">
      <c r="A771" s="11" t="n"/>
      <c r="B771" s="11" t="n"/>
      <c r="C771" s="8">
        <f>IF($P771="","",IF($P771&lt;&gt;"OK",NA(),VLOOKUP(B771,'Employees'!$A$2:$I$101,2,FALSE)))</f>
        <v/>
      </c>
      <c r="D771" s="2" t="n"/>
      <c r="E771" s="4" t="n"/>
      <c r="F771" s="4" t="n"/>
      <c r="G771" s="12" t="n"/>
      <c r="H771" s="13">
        <f>IF($P771="","",IF($P771&lt;&gt;"OK",NA(),NETWORKDAYS(E771,F771,'Holidays'!$A$2:$A$51)*G771))</f>
        <v/>
      </c>
      <c r="I771" s="13">
        <f>IF($P771="","",IF($P771&lt;&gt;"OK",NA(),H771*'Settings'!$B$4*VLOOKUP(B771,'Employees'!$A$2:$I$101,5,FALSE)))</f>
        <v/>
      </c>
      <c r="J771" s="2" t="n"/>
      <c r="K771" s="2" t="n"/>
      <c r="L771" s="4" t="n"/>
      <c r="M771" s="2" t="n"/>
      <c r="N771" s="13">
        <f>IF($P771="","",IF($P771&lt;&gt;"OK",NA(),IF(J771="Approved",IF(E771&gt;'Settings'!$B$3,0,NETWORKDAYS(E771,MIN(F771,'Settings'!$B$3),'Holidays'!$A$2:$A$51)*G771*'Settings'!$B$4*VLOOKUP(B771,'Employees'!$A$2:$I$101,5,FALSE)),0)))</f>
        <v/>
      </c>
      <c r="O771" s="13">
        <f>IF($P771="","",IF($P771&lt;&gt;"OK",NA(),IF(J771="Approved",I771-N771,0)))</f>
        <v/>
      </c>
      <c r="P771" s="8">
        <f>IF(COUNTA(A771:B771,D771:G771,J771:M771)=0,"",IF('Settings'!$B$7&lt;&gt;"OK","CHECK SETTINGS",IF(OR(A771="",COUNTIFS($A$2:$A$1001,A771)&lt;&gt;1,COUNTIFS('Employees'!$A$2:$A$101,B771,'Employees'!$I$2:$I$101,"OK")&lt;&gt;1,COUNTIFS('Settings'!$H$11:$H$13,D771)&lt;&gt;1),"CHECK ID / TYPE",IF(OR(NOT(ISNUMBER(E771)),NOT(ISNUMBER(F771)),NOT(ISNUMBER(G771))),"CHECK DATES / FRACTION",IF(OR(E771&lt;MAX('Settings'!$B$2,VLOOKUP(B771,'Employees'!$A$2:$H$101,3,FALSE)),F771&gt;'Settings'!$B$5,F771&lt;E771,NOT(OR(G771=1,AND(G771=0.5,E771=F771))),NOT(OR(J771="Pending",J771="Approved",J771="Denied",J771="Canceled"))),"CHECK DATES / FRACTION / STATUS",IF(AND(OR(J771="Approved",J771="Denied"),OR(K771="",NOT(ISNUMBER(L771)))),"ADD DECISION RECORD",IF(AND(OR(J771="Approved",J771="Pending"),COUNTIFS($B$2:$B$1001,B771,$E$2:$E$1001,"&lt;="&amp;F771,$F$2:$F$1001,"&gt;="&amp;E771,$J$2:$J$1001,"&lt;&gt;Denied",$J$2:$J$1001,"&lt;&gt;Canceled")&gt;1),"OVERLAPPING ACTIVE REQUESTS",IF(NETWORKDAYS(E771,F771,'Holidays'!$A$2:$A$51)=0,"NO WORKDAYS","OK"))))))))</f>
        <v/>
      </c>
    </row>
    <row r="772">
      <c r="A772" s="11" t="n"/>
      <c r="B772" s="11" t="n"/>
      <c r="C772" s="8">
        <f>IF($P772="","",IF($P772&lt;&gt;"OK",NA(),VLOOKUP(B772,'Employees'!$A$2:$I$101,2,FALSE)))</f>
        <v/>
      </c>
      <c r="D772" s="2" t="n"/>
      <c r="E772" s="4" t="n"/>
      <c r="F772" s="4" t="n"/>
      <c r="G772" s="12" t="n"/>
      <c r="H772" s="13">
        <f>IF($P772="","",IF($P772&lt;&gt;"OK",NA(),NETWORKDAYS(E772,F772,'Holidays'!$A$2:$A$51)*G772))</f>
        <v/>
      </c>
      <c r="I772" s="13">
        <f>IF($P772="","",IF($P772&lt;&gt;"OK",NA(),H772*'Settings'!$B$4*VLOOKUP(B772,'Employees'!$A$2:$I$101,5,FALSE)))</f>
        <v/>
      </c>
      <c r="J772" s="2" t="n"/>
      <c r="K772" s="2" t="n"/>
      <c r="L772" s="4" t="n"/>
      <c r="M772" s="2" t="n"/>
      <c r="N772" s="13">
        <f>IF($P772="","",IF($P772&lt;&gt;"OK",NA(),IF(J772="Approved",IF(E772&gt;'Settings'!$B$3,0,NETWORKDAYS(E772,MIN(F772,'Settings'!$B$3),'Holidays'!$A$2:$A$51)*G772*'Settings'!$B$4*VLOOKUP(B772,'Employees'!$A$2:$I$101,5,FALSE)),0)))</f>
        <v/>
      </c>
      <c r="O772" s="13">
        <f>IF($P772="","",IF($P772&lt;&gt;"OK",NA(),IF(J772="Approved",I772-N772,0)))</f>
        <v/>
      </c>
      <c r="P772" s="8">
        <f>IF(COUNTA(A772:B772,D772:G772,J772:M772)=0,"",IF('Settings'!$B$7&lt;&gt;"OK","CHECK SETTINGS",IF(OR(A772="",COUNTIFS($A$2:$A$1001,A772)&lt;&gt;1,COUNTIFS('Employees'!$A$2:$A$101,B772,'Employees'!$I$2:$I$101,"OK")&lt;&gt;1,COUNTIFS('Settings'!$H$11:$H$13,D772)&lt;&gt;1),"CHECK ID / TYPE",IF(OR(NOT(ISNUMBER(E772)),NOT(ISNUMBER(F772)),NOT(ISNUMBER(G772))),"CHECK DATES / FRACTION",IF(OR(E772&lt;MAX('Settings'!$B$2,VLOOKUP(B772,'Employees'!$A$2:$H$101,3,FALSE)),F772&gt;'Settings'!$B$5,F772&lt;E772,NOT(OR(G772=1,AND(G772=0.5,E772=F772))),NOT(OR(J772="Pending",J772="Approved",J772="Denied",J772="Canceled"))),"CHECK DATES / FRACTION / STATUS",IF(AND(OR(J772="Approved",J772="Denied"),OR(K772="",NOT(ISNUMBER(L772)))),"ADD DECISION RECORD",IF(AND(OR(J772="Approved",J772="Pending"),COUNTIFS($B$2:$B$1001,B772,$E$2:$E$1001,"&lt;="&amp;F772,$F$2:$F$1001,"&gt;="&amp;E772,$J$2:$J$1001,"&lt;&gt;Denied",$J$2:$J$1001,"&lt;&gt;Canceled")&gt;1),"OVERLAPPING ACTIVE REQUESTS",IF(NETWORKDAYS(E772,F772,'Holidays'!$A$2:$A$51)=0,"NO WORKDAYS","OK"))))))))</f>
        <v/>
      </c>
    </row>
    <row r="773">
      <c r="A773" s="11" t="n"/>
      <c r="B773" s="11" t="n"/>
      <c r="C773" s="8">
        <f>IF($P773="","",IF($P773&lt;&gt;"OK",NA(),VLOOKUP(B773,'Employees'!$A$2:$I$101,2,FALSE)))</f>
        <v/>
      </c>
      <c r="D773" s="2" t="n"/>
      <c r="E773" s="4" t="n"/>
      <c r="F773" s="4" t="n"/>
      <c r="G773" s="12" t="n"/>
      <c r="H773" s="13">
        <f>IF($P773="","",IF($P773&lt;&gt;"OK",NA(),NETWORKDAYS(E773,F773,'Holidays'!$A$2:$A$51)*G773))</f>
        <v/>
      </c>
      <c r="I773" s="13">
        <f>IF($P773="","",IF($P773&lt;&gt;"OK",NA(),H773*'Settings'!$B$4*VLOOKUP(B773,'Employees'!$A$2:$I$101,5,FALSE)))</f>
        <v/>
      </c>
      <c r="J773" s="2" t="n"/>
      <c r="K773" s="2" t="n"/>
      <c r="L773" s="4" t="n"/>
      <c r="M773" s="2" t="n"/>
      <c r="N773" s="13">
        <f>IF($P773="","",IF($P773&lt;&gt;"OK",NA(),IF(J773="Approved",IF(E773&gt;'Settings'!$B$3,0,NETWORKDAYS(E773,MIN(F773,'Settings'!$B$3),'Holidays'!$A$2:$A$51)*G773*'Settings'!$B$4*VLOOKUP(B773,'Employees'!$A$2:$I$101,5,FALSE)),0)))</f>
        <v/>
      </c>
      <c r="O773" s="13">
        <f>IF($P773="","",IF($P773&lt;&gt;"OK",NA(),IF(J773="Approved",I773-N773,0)))</f>
        <v/>
      </c>
      <c r="P773" s="8">
        <f>IF(COUNTA(A773:B773,D773:G773,J773:M773)=0,"",IF('Settings'!$B$7&lt;&gt;"OK","CHECK SETTINGS",IF(OR(A773="",COUNTIFS($A$2:$A$1001,A773)&lt;&gt;1,COUNTIFS('Employees'!$A$2:$A$101,B773,'Employees'!$I$2:$I$101,"OK")&lt;&gt;1,COUNTIFS('Settings'!$H$11:$H$13,D773)&lt;&gt;1),"CHECK ID / TYPE",IF(OR(NOT(ISNUMBER(E773)),NOT(ISNUMBER(F773)),NOT(ISNUMBER(G773))),"CHECK DATES / FRACTION",IF(OR(E773&lt;MAX('Settings'!$B$2,VLOOKUP(B773,'Employees'!$A$2:$H$101,3,FALSE)),F773&gt;'Settings'!$B$5,F773&lt;E773,NOT(OR(G773=1,AND(G773=0.5,E773=F773))),NOT(OR(J773="Pending",J773="Approved",J773="Denied",J773="Canceled"))),"CHECK DATES / FRACTION / STATUS",IF(AND(OR(J773="Approved",J773="Denied"),OR(K773="",NOT(ISNUMBER(L773)))),"ADD DECISION RECORD",IF(AND(OR(J773="Approved",J773="Pending"),COUNTIFS($B$2:$B$1001,B773,$E$2:$E$1001,"&lt;="&amp;F773,$F$2:$F$1001,"&gt;="&amp;E773,$J$2:$J$1001,"&lt;&gt;Denied",$J$2:$J$1001,"&lt;&gt;Canceled")&gt;1),"OVERLAPPING ACTIVE REQUESTS",IF(NETWORKDAYS(E773,F773,'Holidays'!$A$2:$A$51)=0,"NO WORKDAYS","OK"))))))))</f>
        <v/>
      </c>
    </row>
    <row r="774">
      <c r="A774" s="11" t="n"/>
      <c r="B774" s="11" t="n"/>
      <c r="C774" s="8">
        <f>IF($P774="","",IF($P774&lt;&gt;"OK",NA(),VLOOKUP(B774,'Employees'!$A$2:$I$101,2,FALSE)))</f>
        <v/>
      </c>
      <c r="D774" s="2" t="n"/>
      <c r="E774" s="4" t="n"/>
      <c r="F774" s="4" t="n"/>
      <c r="G774" s="12" t="n"/>
      <c r="H774" s="13">
        <f>IF($P774="","",IF($P774&lt;&gt;"OK",NA(),NETWORKDAYS(E774,F774,'Holidays'!$A$2:$A$51)*G774))</f>
        <v/>
      </c>
      <c r="I774" s="13">
        <f>IF($P774="","",IF($P774&lt;&gt;"OK",NA(),H774*'Settings'!$B$4*VLOOKUP(B774,'Employees'!$A$2:$I$101,5,FALSE)))</f>
        <v/>
      </c>
      <c r="J774" s="2" t="n"/>
      <c r="K774" s="2" t="n"/>
      <c r="L774" s="4" t="n"/>
      <c r="M774" s="2" t="n"/>
      <c r="N774" s="13">
        <f>IF($P774="","",IF($P774&lt;&gt;"OK",NA(),IF(J774="Approved",IF(E774&gt;'Settings'!$B$3,0,NETWORKDAYS(E774,MIN(F774,'Settings'!$B$3),'Holidays'!$A$2:$A$51)*G774*'Settings'!$B$4*VLOOKUP(B774,'Employees'!$A$2:$I$101,5,FALSE)),0)))</f>
        <v/>
      </c>
      <c r="O774" s="13">
        <f>IF($P774="","",IF($P774&lt;&gt;"OK",NA(),IF(J774="Approved",I774-N774,0)))</f>
        <v/>
      </c>
      <c r="P774" s="8">
        <f>IF(COUNTA(A774:B774,D774:G774,J774:M774)=0,"",IF('Settings'!$B$7&lt;&gt;"OK","CHECK SETTINGS",IF(OR(A774="",COUNTIFS($A$2:$A$1001,A774)&lt;&gt;1,COUNTIFS('Employees'!$A$2:$A$101,B774,'Employees'!$I$2:$I$101,"OK")&lt;&gt;1,COUNTIFS('Settings'!$H$11:$H$13,D774)&lt;&gt;1),"CHECK ID / TYPE",IF(OR(NOT(ISNUMBER(E774)),NOT(ISNUMBER(F774)),NOT(ISNUMBER(G774))),"CHECK DATES / FRACTION",IF(OR(E774&lt;MAX('Settings'!$B$2,VLOOKUP(B774,'Employees'!$A$2:$H$101,3,FALSE)),F774&gt;'Settings'!$B$5,F774&lt;E774,NOT(OR(G774=1,AND(G774=0.5,E774=F774))),NOT(OR(J774="Pending",J774="Approved",J774="Denied",J774="Canceled"))),"CHECK DATES / FRACTION / STATUS",IF(AND(OR(J774="Approved",J774="Denied"),OR(K774="",NOT(ISNUMBER(L774)))),"ADD DECISION RECORD",IF(AND(OR(J774="Approved",J774="Pending"),COUNTIFS($B$2:$B$1001,B774,$E$2:$E$1001,"&lt;="&amp;F774,$F$2:$F$1001,"&gt;="&amp;E774,$J$2:$J$1001,"&lt;&gt;Denied",$J$2:$J$1001,"&lt;&gt;Canceled")&gt;1),"OVERLAPPING ACTIVE REQUESTS",IF(NETWORKDAYS(E774,F774,'Holidays'!$A$2:$A$51)=0,"NO WORKDAYS","OK"))))))))</f>
        <v/>
      </c>
    </row>
    <row r="775">
      <c r="A775" s="11" t="n"/>
      <c r="B775" s="11" t="n"/>
      <c r="C775" s="8">
        <f>IF($P775="","",IF($P775&lt;&gt;"OK",NA(),VLOOKUP(B775,'Employees'!$A$2:$I$101,2,FALSE)))</f>
        <v/>
      </c>
      <c r="D775" s="2" t="n"/>
      <c r="E775" s="4" t="n"/>
      <c r="F775" s="4" t="n"/>
      <c r="G775" s="12" t="n"/>
      <c r="H775" s="13">
        <f>IF($P775="","",IF($P775&lt;&gt;"OK",NA(),NETWORKDAYS(E775,F775,'Holidays'!$A$2:$A$51)*G775))</f>
        <v/>
      </c>
      <c r="I775" s="13">
        <f>IF($P775="","",IF($P775&lt;&gt;"OK",NA(),H775*'Settings'!$B$4*VLOOKUP(B775,'Employees'!$A$2:$I$101,5,FALSE)))</f>
        <v/>
      </c>
      <c r="J775" s="2" t="n"/>
      <c r="K775" s="2" t="n"/>
      <c r="L775" s="4" t="n"/>
      <c r="M775" s="2" t="n"/>
      <c r="N775" s="13">
        <f>IF($P775="","",IF($P775&lt;&gt;"OK",NA(),IF(J775="Approved",IF(E775&gt;'Settings'!$B$3,0,NETWORKDAYS(E775,MIN(F775,'Settings'!$B$3),'Holidays'!$A$2:$A$51)*G775*'Settings'!$B$4*VLOOKUP(B775,'Employees'!$A$2:$I$101,5,FALSE)),0)))</f>
        <v/>
      </c>
      <c r="O775" s="13">
        <f>IF($P775="","",IF($P775&lt;&gt;"OK",NA(),IF(J775="Approved",I775-N775,0)))</f>
        <v/>
      </c>
      <c r="P775" s="8">
        <f>IF(COUNTA(A775:B775,D775:G775,J775:M775)=0,"",IF('Settings'!$B$7&lt;&gt;"OK","CHECK SETTINGS",IF(OR(A775="",COUNTIFS($A$2:$A$1001,A775)&lt;&gt;1,COUNTIFS('Employees'!$A$2:$A$101,B775,'Employees'!$I$2:$I$101,"OK")&lt;&gt;1,COUNTIFS('Settings'!$H$11:$H$13,D775)&lt;&gt;1),"CHECK ID / TYPE",IF(OR(NOT(ISNUMBER(E775)),NOT(ISNUMBER(F775)),NOT(ISNUMBER(G775))),"CHECK DATES / FRACTION",IF(OR(E775&lt;MAX('Settings'!$B$2,VLOOKUP(B775,'Employees'!$A$2:$H$101,3,FALSE)),F775&gt;'Settings'!$B$5,F775&lt;E775,NOT(OR(G775=1,AND(G775=0.5,E775=F775))),NOT(OR(J775="Pending",J775="Approved",J775="Denied",J775="Canceled"))),"CHECK DATES / FRACTION / STATUS",IF(AND(OR(J775="Approved",J775="Denied"),OR(K775="",NOT(ISNUMBER(L775)))),"ADD DECISION RECORD",IF(AND(OR(J775="Approved",J775="Pending"),COUNTIFS($B$2:$B$1001,B775,$E$2:$E$1001,"&lt;="&amp;F775,$F$2:$F$1001,"&gt;="&amp;E775,$J$2:$J$1001,"&lt;&gt;Denied",$J$2:$J$1001,"&lt;&gt;Canceled")&gt;1),"OVERLAPPING ACTIVE REQUESTS",IF(NETWORKDAYS(E775,F775,'Holidays'!$A$2:$A$51)=0,"NO WORKDAYS","OK"))))))))</f>
        <v/>
      </c>
    </row>
    <row r="776">
      <c r="A776" s="11" t="n"/>
      <c r="B776" s="11" t="n"/>
      <c r="C776" s="8">
        <f>IF($P776="","",IF($P776&lt;&gt;"OK",NA(),VLOOKUP(B776,'Employees'!$A$2:$I$101,2,FALSE)))</f>
        <v/>
      </c>
      <c r="D776" s="2" t="n"/>
      <c r="E776" s="4" t="n"/>
      <c r="F776" s="4" t="n"/>
      <c r="G776" s="12" t="n"/>
      <c r="H776" s="13">
        <f>IF($P776="","",IF($P776&lt;&gt;"OK",NA(),NETWORKDAYS(E776,F776,'Holidays'!$A$2:$A$51)*G776))</f>
        <v/>
      </c>
      <c r="I776" s="13">
        <f>IF($P776="","",IF($P776&lt;&gt;"OK",NA(),H776*'Settings'!$B$4*VLOOKUP(B776,'Employees'!$A$2:$I$101,5,FALSE)))</f>
        <v/>
      </c>
      <c r="J776" s="2" t="n"/>
      <c r="K776" s="2" t="n"/>
      <c r="L776" s="4" t="n"/>
      <c r="M776" s="2" t="n"/>
      <c r="N776" s="13">
        <f>IF($P776="","",IF($P776&lt;&gt;"OK",NA(),IF(J776="Approved",IF(E776&gt;'Settings'!$B$3,0,NETWORKDAYS(E776,MIN(F776,'Settings'!$B$3),'Holidays'!$A$2:$A$51)*G776*'Settings'!$B$4*VLOOKUP(B776,'Employees'!$A$2:$I$101,5,FALSE)),0)))</f>
        <v/>
      </c>
      <c r="O776" s="13">
        <f>IF($P776="","",IF($P776&lt;&gt;"OK",NA(),IF(J776="Approved",I776-N776,0)))</f>
        <v/>
      </c>
      <c r="P776" s="8">
        <f>IF(COUNTA(A776:B776,D776:G776,J776:M776)=0,"",IF('Settings'!$B$7&lt;&gt;"OK","CHECK SETTINGS",IF(OR(A776="",COUNTIFS($A$2:$A$1001,A776)&lt;&gt;1,COUNTIFS('Employees'!$A$2:$A$101,B776,'Employees'!$I$2:$I$101,"OK")&lt;&gt;1,COUNTIFS('Settings'!$H$11:$H$13,D776)&lt;&gt;1),"CHECK ID / TYPE",IF(OR(NOT(ISNUMBER(E776)),NOT(ISNUMBER(F776)),NOT(ISNUMBER(G776))),"CHECK DATES / FRACTION",IF(OR(E776&lt;MAX('Settings'!$B$2,VLOOKUP(B776,'Employees'!$A$2:$H$101,3,FALSE)),F776&gt;'Settings'!$B$5,F776&lt;E776,NOT(OR(G776=1,AND(G776=0.5,E776=F776))),NOT(OR(J776="Pending",J776="Approved",J776="Denied",J776="Canceled"))),"CHECK DATES / FRACTION / STATUS",IF(AND(OR(J776="Approved",J776="Denied"),OR(K776="",NOT(ISNUMBER(L776)))),"ADD DECISION RECORD",IF(AND(OR(J776="Approved",J776="Pending"),COUNTIFS($B$2:$B$1001,B776,$E$2:$E$1001,"&lt;="&amp;F776,$F$2:$F$1001,"&gt;="&amp;E776,$J$2:$J$1001,"&lt;&gt;Denied",$J$2:$J$1001,"&lt;&gt;Canceled")&gt;1),"OVERLAPPING ACTIVE REQUESTS",IF(NETWORKDAYS(E776,F776,'Holidays'!$A$2:$A$51)=0,"NO WORKDAYS","OK"))))))))</f>
        <v/>
      </c>
    </row>
    <row r="777">
      <c r="A777" s="11" t="n"/>
      <c r="B777" s="11" t="n"/>
      <c r="C777" s="8">
        <f>IF($P777="","",IF($P777&lt;&gt;"OK",NA(),VLOOKUP(B777,'Employees'!$A$2:$I$101,2,FALSE)))</f>
        <v/>
      </c>
      <c r="D777" s="2" t="n"/>
      <c r="E777" s="4" t="n"/>
      <c r="F777" s="4" t="n"/>
      <c r="G777" s="12" t="n"/>
      <c r="H777" s="13">
        <f>IF($P777="","",IF($P777&lt;&gt;"OK",NA(),NETWORKDAYS(E777,F777,'Holidays'!$A$2:$A$51)*G777))</f>
        <v/>
      </c>
      <c r="I777" s="13">
        <f>IF($P777="","",IF($P777&lt;&gt;"OK",NA(),H777*'Settings'!$B$4*VLOOKUP(B777,'Employees'!$A$2:$I$101,5,FALSE)))</f>
        <v/>
      </c>
      <c r="J777" s="2" t="n"/>
      <c r="K777" s="2" t="n"/>
      <c r="L777" s="4" t="n"/>
      <c r="M777" s="2" t="n"/>
      <c r="N777" s="13">
        <f>IF($P777="","",IF($P777&lt;&gt;"OK",NA(),IF(J777="Approved",IF(E777&gt;'Settings'!$B$3,0,NETWORKDAYS(E777,MIN(F777,'Settings'!$B$3),'Holidays'!$A$2:$A$51)*G777*'Settings'!$B$4*VLOOKUP(B777,'Employees'!$A$2:$I$101,5,FALSE)),0)))</f>
        <v/>
      </c>
      <c r="O777" s="13">
        <f>IF($P777="","",IF($P777&lt;&gt;"OK",NA(),IF(J777="Approved",I777-N777,0)))</f>
        <v/>
      </c>
      <c r="P777" s="8">
        <f>IF(COUNTA(A777:B777,D777:G777,J777:M777)=0,"",IF('Settings'!$B$7&lt;&gt;"OK","CHECK SETTINGS",IF(OR(A777="",COUNTIFS($A$2:$A$1001,A777)&lt;&gt;1,COUNTIFS('Employees'!$A$2:$A$101,B777,'Employees'!$I$2:$I$101,"OK")&lt;&gt;1,COUNTIFS('Settings'!$H$11:$H$13,D777)&lt;&gt;1),"CHECK ID / TYPE",IF(OR(NOT(ISNUMBER(E777)),NOT(ISNUMBER(F777)),NOT(ISNUMBER(G777))),"CHECK DATES / FRACTION",IF(OR(E777&lt;MAX('Settings'!$B$2,VLOOKUP(B777,'Employees'!$A$2:$H$101,3,FALSE)),F777&gt;'Settings'!$B$5,F777&lt;E777,NOT(OR(G777=1,AND(G777=0.5,E777=F777))),NOT(OR(J777="Pending",J777="Approved",J777="Denied",J777="Canceled"))),"CHECK DATES / FRACTION / STATUS",IF(AND(OR(J777="Approved",J777="Denied"),OR(K777="",NOT(ISNUMBER(L777)))),"ADD DECISION RECORD",IF(AND(OR(J777="Approved",J777="Pending"),COUNTIFS($B$2:$B$1001,B777,$E$2:$E$1001,"&lt;="&amp;F777,$F$2:$F$1001,"&gt;="&amp;E777,$J$2:$J$1001,"&lt;&gt;Denied",$J$2:$J$1001,"&lt;&gt;Canceled")&gt;1),"OVERLAPPING ACTIVE REQUESTS",IF(NETWORKDAYS(E777,F777,'Holidays'!$A$2:$A$51)=0,"NO WORKDAYS","OK"))))))))</f>
        <v/>
      </c>
    </row>
    <row r="778">
      <c r="A778" s="11" t="n"/>
      <c r="B778" s="11" t="n"/>
      <c r="C778" s="8">
        <f>IF($P778="","",IF($P778&lt;&gt;"OK",NA(),VLOOKUP(B778,'Employees'!$A$2:$I$101,2,FALSE)))</f>
        <v/>
      </c>
      <c r="D778" s="2" t="n"/>
      <c r="E778" s="4" t="n"/>
      <c r="F778" s="4" t="n"/>
      <c r="G778" s="12" t="n"/>
      <c r="H778" s="13">
        <f>IF($P778="","",IF($P778&lt;&gt;"OK",NA(),NETWORKDAYS(E778,F778,'Holidays'!$A$2:$A$51)*G778))</f>
        <v/>
      </c>
      <c r="I778" s="13">
        <f>IF($P778="","",IF($P778&lt;&gt;"OK",NA(),H778*'Settings'!$B$4*VLOOKUP(B778,'Employees'!$A$2:$I$101,5,FALSE)))</f>
        <v/>
      </c>
      <c r="J778" s="2" t="n"/>
      <c r="K778" s="2" t="n"/>
      <c r="L778" s="4" t="n"/>
      <c r="M778" s="2" t="n"/>
      <c r="N778" s="13">
        <f>IF($P778="","",IF($P778&lt;&gt;"OK",NA(),IF(J778="Approved",IF(E778&gt;'Settings'!$B$3,0,NETWORKDAYS(E778,MIN(F778,'Settings'!$B$3),'Holidays'!$A$2:$A$51)*G778*'Settings'!$B$4*VLOOKUP(B778,'Employees'!$A$2:$I$101,5,FALSE)),0)))</f>
        <v/>
      </c>
      <c r="O778" s="13">
        <f>IF($P778="","",IF($P778&lt;&gt;"OK",NA(),IF(J778="Approved",I778-N778,0)))</f>
        <v/>
      </c>
      <c r="P778" s="8">
        <f>IF(COUNTA(A778:B778,D778:G778,J778:M778)=0,"",IF('Settings'!$B$7&lt;&gt;"OK","CHECK SETTINGS",IF(OR(A778="",COUNTIFS($A$2:$A$1001,A778)&lt;&gt;1,COUNTIFS('Employees'!$A$2:$A$101,B778,'Employees'!$I$2:$I$101,"OK")&lt;&gt;1,COUNTIFS('Settings'!$H$11:$H$13,D778)&lt;&gt;1),"CHECK ID / TYPE",IF(OR(NOT(ISNUMBER(E778)),NOT(ISNUMBER(F778)),NOT(ISNUMBER(G778))),"CHECK DATES / FRACTION",IF(OR(E778&lt;MAX('Settings'!$B$2,VLOOKUP(B778,'Employees'!$A$2:$H$101,3,FALSE)),F778&gt;'Settings'!$B$5,F778&lt;E778,NOT(OR(G778=1,AND(G778=0.5,E778=F778))),NOT(OR(J778="Pending",J778="Approved",J778="Denied",J778="Canceled"))),"CHECK DATES / FRACTION / STATUS",IF(AND(OR(J778="Approved",J778="Denied"),OR(K778="",NOT(ISNUMBER(L778)))),"ADD DECISION RECORD",IF(AND(OR(J778="Approved",J778="Pending"),COUNTIFS($B$2:$B$1001,B778,$E$2:$E$1001,"&lt;="&amp;F778,$F$2:$F$1001,"&gt;="&amp;E778,$J$2:$J$1001,"&lt;&gt;Denied",$J$2:$J$1001,"&lt;&gt;Canceled")&gt;1),"OVERLAPPING ACTIVE REQUESTS",IF(NETWORKDAYS(E778,F778,'Holidays'!$A$2:$A$51)=0,"NO WORKDAYS","OK"))))))))</f>
        <v/>
      </c>
    </row>
    <row r="779">
      <c r="A779" s="11" t="n"/>
      <c r="B779" s="11" t="n"/>
      <c r="C779" s="8">
        <f>IF($P779="","",IF($P779&lt;&gt;"OK",NA(),VLOOKUP(B779,'Employees'!$A$2:$I$101,2,FALSE)))</f>
        <v/>
      </c>
      <c r="D779" s="2" t="n"/>
      <c r="E779" s="4" t="n"/>
      <c r="F779" s="4" t="n"/>
      <c r="G779" s="12" t="n"/>
      <c r="H779" s="13">
        <f>IF($P779="","",IF($P779&lt;&gt;"OK",NA(),NETWORKDAYS(E779,F779,'Holidays'!$A$2:$A$51)*G779))</f>
        <v/>
      </c>
      <c r="I779" s="13">
        <f>IF($P779="","",IF($P779&lt;&gt;"OK",NA(),H779*'Settings'!$B$4*VLOOKUP(B779,'Employees'!$A$2:$I$101,5,FALSE)))</f>
        <v/>
      </c>
      <c r="J779" s="2" t="n"/>
      <c r="K779" s="2" t="n"/>
      <c r="L779" s="4" t="n"/>
      <c r="M779" s="2" t="n"/>
      <c r="N779" s="13">
        <f>IF($P779="","",IF($P779&lt;&gt;"OK",NA(),IF(J779="Approved",IF(E779&gt;'Settings'!$B$3,0,NETWORKDAYS(E779,MIN(F779,'Settings'!$B$3),'Holidays'!$A$2:$A$51)*G779*'Settings'!$B$4*VLOOKUP(B779,'Employees'!$A$2:$I$101,5,FALSE)),0)))</f>
        <v/>
      </c>
      <c r="O779" s="13">
        <f>IF($P779="","",IF($P779&lt;&gt;"OK",NA(),IF(J779="Approved",I779-N779,0)))</f>
        <v/>
      </c>
      <c r="P779" s="8">
        <f>IF(COUNTA(A779:B779,D779:G779,J779:M779)=0,"",IF('Settings'!$B$7&lt;&gt;"OK","CHECK SETTINGS",IF(OR(A779="",COUNTIFS($A$2:$A$1001,A779)&lt;&gt;1,COUNTIFS('Employees'!$A$2:$A$101,B779,'Employees'!$I$2:$I$101,"OK")&lt;&gt;1,COUNTIFS('Settings'!$H$11:$H$13,D779)&lt;&gt;1),"CHECK ID / TYPE",IF(OR(NOT(ISNUMBER(E779)),NOT(ISNUMBER(F779)),NOT(ISNUMBER(G779))),"CHECK DATES / FRACTION",IF(OR(E779&lt;MAX('Settings'!$B$2,VLOOKUP(B779,'Employees'!$A$2:$H$101,3,FALSE)),F779&gt;'Settings'!$B$5,F779&lt;E779,NOT(OR(G779=1,AND(G779=0.5,E779=F779))),NOT(OR(J779="Pending",J779="Approved",J779="Denied",J779="Canceled"))),"CHECK DATES / FRACTION / STATUS",IF(AND(OR(J779="Approved",J779="Denied"),OR(K779="",NOT(ISNUMBER(L779)))),"ADD DECISION RECORD",IF(AND(OR(J779="Approved",J779="Pending"),COUNTIFS($B$2:$B$1001,B779,$E$2:$E$1001,"&lt;="&amp;F779,$F$2:$F$1001,"&gt;="&amp;E779,$J$2:$J$1001,"&lt;&gt;Denied",$J$2:$J$1001,"&lt;&gt;Canceled")&gt;1),"OVERLAPPING ACTIVE REQUESTS",IF(NETWORKDAYS(E779,F779,'Holidays'!$A$2:$A$51)=0,"NO WORKDAYS","OK"))))))))</f>
        <v/>
      </c>
    </row>
    <row r="780">
      <c r="A780" s="11" t="n"/>
      <c r="B780" s="11" t="n"/>
      <c r="C780" s="8">
        <f>IF($P780="","",IF($P780&lt;&gt;"OK",NA(),VLOOKUP(B780,'Employees'!$A$2:$I$101,2,FALSE)))</f>
        <v/>
      </c>
      <c r="D780" s="2" t="n"/>
      <c r="E780" s="4" t="n"/>
      <c r="F780" s="4" t="n"/>
      <c r="G780" s="12" t="n"/>
      <c r="H780" s="13">
        <f>IF($P780="","",IF($P780&lt;&gt;"OK",NA(),NETWORKDAYS(E780,F780,'Holidays'!$A$2:$A$51)*G780))</f>
        <v/>
      </c>
      <c r="I780" s="13">
        <f>IF($P780="","",IF($P780&lt;&gt;"OK",NA(),H780*'Settings'!$B$4*VLOOKUP(B780,'Employees'!$A$2:$I$101,5,FALSE)))</f>
        <v/>
      </c>
      <c r="J780" s="2" t="n"/>
      <c r="K780" s="2" t="n"/>
      <c r="L780" s="4" t="n"/>
      <c r="M780" s="2" t="n"/>
      <c r="N780" s="13">
        <f>IF($P780="","",IF($P780&lt;&gt;"OK",NA(),IF(J780="Approved",IF(E780&gt;'Settings'!$B$3,0,NETWORKDAYS(E780,MIN(F780,'Settings'!$B$3),'Holidays'!$A$2:$A$51)*G780*'Settings'!$B$4*VLOOKUP(B780,'Employees'!$A$2:$I$101,5,FALSE)),0)))</f>
        <v/>
      </c>
      <c r="O780" s="13">
        <f>IF($P780="","",IF($P780&lt;&gt;"OK",NA(),IF(J780="Approved",I780-N780,0)))</f>
        <v/>
      </c>
      <c r="P780" s="8">
        <f>IF(COUNTA(A780:B780,D780:G780,J780:M780)=0,"",IF('Settings'!$B$7&lt;&gt;"OK","CHECK SETTINGS",IF(OR(A780="",COUNTIFS($A$2:$A$1001,A780)&lt;&gt;1,COUNTIFS('Employees'!$A$2:$A$101,B780,'Employees'!$I$2:$I$101,"OK")&lt;&gt;1,COUNTIFS('Settings'!$H$11:$H$13,D780)&lt;&gt;1),"CHECK ID / TYPE",IF(OR(NOT(ISNUMBER(E780)),NOT(ISNUMBER(F780)),NOT(ISNUMBER(G780))),"CHECK DATES / FRACTION",IF(OR(E780&lt;MAX('Settings'!$B$2,VLOOKUP(B780,'Employees'!$A$2:$H$101,3,FALSE)),F780&gt;'Settings'!$B$5,F780&lt;E780,NOT(OR(G780=1,AND(G780=0.5,E780=F780))),NOT(OR(J780="Pending",J780="Approved",J780="Denied",J780="Canceled"))),"CHECK DATES / FRACTION / STATUS",IF(AND(OR(J780="Approved",J780="Denied"),OR(K780="",NOT(ISNUMBER(L780)))),"ADD DECISION RECORD",IF(AND(OR(J780="Approved",J780="Pending"),COUNTIFS($B$2:$B$1001,B780,$E$2:$E$1001,"&lt;="&amp;F780,$F$2:$F$1001,"&gt;="&amp;E780,$J$2:$J$1001,"&lt;&gt;Denied",$J$2:$J$1001,"&lt;&gt;Canceled")&gt;1),"OVERLAPPING ACTIVE REQUESTS",IF(NETWORKDAYS(E780,F780,'Holidays'!$A$2:$A$51)=0,"NO WORKDAYS","OK"))))))))</f>
        <v/>
      </c>
    </row>
    <row r="781">
      <c r="A781" s="11" t="n"/>
      <c r="B781" s="11" t="n"/>
      <c r="C781" s="8">
        <f>IF($P781="","",IF($P781&lt;&gt;"OK",NA(),VLOOKUP(B781,'Employees'!$A$2:$I$101,2,FALSE)))</f>
        <v/>
      </c>
      <c r="D781" s="2" t="n"/>
      <c r="E781" s="4" t="n"/>
      <c r="F781" s="4" t="n"/>
      <c r="G781" s="12" t="n"/>
      <c r="H781" s="13">
        <f>IF($P781="","",IF($P781&lt;&gt;"OK",NA(),NETWORKDAYS(E781,F781,'Holidays'!$A$2:$A$51)*G781))</f>
        <v/>
      </c>
      <c r="I781" s="13">
        <f>IF($P781="","",IF($P781&lt;&gt;"OK",NA(),H781*'Settings'!$B$4*VLOOKUP(B781,'Employees'!$A$2:$I$101,5,FALSE)))</f>
        <v/>
      </c>
      <c r="J781" s="2" t="n"/>
      <c r="K781" s="2" t="n"/>
      <c r="L781" s="4" t="n"/>
      <c r="M781" s="2" t="n"/>
      <c r="N781" s="13">
        <f>IF($P781="","",IF($P781&lt;&gt;"OK",NA(),IF(J781="Approved",IF(E781&gt;'Settings'!$B$3,0,NETWORKDAYS(E781,MIN(F781,'Settings'!$B$3),'Holidays'!$A$2:$A$51)*G781*'Settings'!$B$4*VLOOKUP(B781,'Employees'!$A$2:$I$101,5,FALSE)),0)))</f>
        <v/>
      </c>
      <c r="O781" s="13">
        <f>IF($P781="","",IF($P781&lt;&gt;"OK",NA(),IF(J781="Approved",I781-N781,0)))</f>
        <v/>
      </c>
      <c r="P781" s="8">
        <f>IF(COUNTA(A781:B781,D781:G781,J781:M781)=0,"",IF('Settings'!$B$7&lt;&gt;"OK","CHECK SETTINGS",IF(OR(A781="",COUNTIFS($A$2:$A$1001,A781)&lt;&gt;1,COUNTIFS('Employees'!$A$2:$A$101,B781,'Employees'!$I$2:$I$101,"OK")&lt;&gt;1,COUNTIFS('Settings'!$H$11:$H$13,D781)&lt;&gt;1),"CHECK ID / TYPE",IF(OR(NOT(ISNUMBER(E781)),NOT(ISNUMBER(F781)),NOT(ISNUMBER(G781))),"CHECK DATES / FRACTION",IF(OR(E781&lt;MAX('Settings'!$B$2,VLOOKUP(B781,'Employees'!$A$2:$H$101,3,FALSE)),F781&gt;'Settings'!$B$5,F781&lt;E781,NOT(OR(G781=1,AND(G781=0.5,E781=F781))),NOT(OR(J781="Pending",J781="Approved",J781="Denied",J781="Canceled"))),"CHECK DATES / FRACTION / STATUS",IF(AND(OR(J781="Approved",J781="Denied"),OR(K781="",NOT(ISNUMBER(L781)))),"ADD DECISION RECORD",IF(AND(OR(J781="Approved",J781="Pending"),COUNTIFS($B$2:$B$1001,B781,$E$2:$E$1001,"&lt;="&amp;F781,$F$2:$F$1001,"&gt;="&amp;E781,$J$2:$J$1001,"&lt;&gt;Denied",$J$2:$J$1001,"&lt;&gt;Canceled")&gt;1),"OVERLAPPING ACTIVE REQUESTS",IF(NETWORKDAYS(E781,F781,'Holidays'!$A$2:$A$51)=0,"NO WORKDAYS","OK"))))))))</f>
        <v/>
      </c>
    </row>
    <row r="782">
      <c r="A782" s="11" t="n"/>
      <c r="B782" s="11" t="n"/>
      <c r="C782" s="8">
        <f>IF($P782="","",IF($P782&lt;&gt;"OK",NA(),VLOOKUP(B782,'Employees'!$A$2:$I$101,2,FALSE)))</f>
        <v/>
      </c>
      <c r="D782" s="2" t="n"/>
      <c r="E782" s="4" t="n"/>
      <c r="F782" s="4" t="n"/>
      <c r="G782" s="12" t="n"/>
      <c r="H782" s="13">
        <f>IF($P782="","",IF($P782&lt;&gt;"OK",NA(),NETWORKDAYS(E782,F782,'Holidays'!$A$2:$A$51)*G782))</f>
        <v/>
      </c>
      <c r="I782" s="13">
        <f>IF($P782="","",IF($P782&lt;&gt;"OK",NA(),H782*'Settings'!$B$4*VLOOKUP(B782,'Employees'!$A$2:$I$101,5,FALSE)))</f>
        <v/>
      </c>
      <c r="J782" s="2" t="n"/>
      <c r="K782" s="2" t="n"/>
      <c r="L782" s="4" t="n"/>
      <c r="M782" s="2" t="n"/>
      <c r="N782" s="13">
        <f>IF($P782="","",IF($P782&lt;&gt;"OK",NA(),IF(J782="Approved",IF(E782&gt;'Settings'!$B$3,0,NETWORKDAYS(E782,MIN(F782,'Settings'!$B$3),'Holidays'!$A$2:$A$51)*G782*'Settings'!$B$4*VLOOKUP(B782,'Employees'!$A$2:$I$101,5,FALSE)),0)))</f>
        <v/>
      </c>
      <c r="O782" s="13">
        <f>IF($P782="","",IF($P782&lt;&gt;"OK",NA(),IF(J782="Approved",I782-N782,0)))</f>
        <v/>
      </c>
      <c r="P782" s="8">
        <f>IF(COUNTA(A782:B782,D782:G782,J782:M782)=0,"",IF('Settings'!$B$7&lt;&gt;"OK","CHECK SETTINGS",IF(OR(A782="",COUNTIFS($A$2:$A$1001,A782)&lt;&gt;1,COUNTIFS('Employees'!$A$2:$A$101,B782,'Employees'!$I$2:$I$101,"OK")&lt;&gt;1,COUNTIFS('Settings'!$H$11:$H$13,D782)&lt;&gt;1),"CHECK ID / TYPE",IF(OR(NOT(ISNUMBER(E782)),NOT(ISNUMBER(F782)),NOT(ISNUMBER(G782))),"CHECK DATES / FRACTION",IF(OR(E782&lt;MAX('Settings'!$B$2,VLOOKUP(B782,'Employees'!$A$2:$H$101,3,FALSE)),F782&gt;'Settings'!$B$5,F782&lt;E782,NOT(OR(G782=1,AND(G782=0.5,E782=F782))),NOT(OR(J782="Pending",J782="Approved",J782="Denied",J782="Canceled"))),"CHECK DATES / FRACTION / STATUS",IF(AND(OR(J782="Approved",J782="Denied"),OR(K782="",NOT(ISNUMBER(L782)))),"ADD DECISION RECORD",IF(AND(OR(J782="Approved",J782="Pending"),COUNTIFS($B$2:$B$1001,B782,$E$2:$E$1001,"&lt;="&amp;F782,$F$2:$F$1001,"&gt;="&amp;E782,$J$2:$J$1001,"&lt;&gt;Denied",$J$2:$J$1001,"&lt;&gt;Canceled")&gt;1),"OVERLAPPING ACTIVE REQUESTS",IF(NETWORKDAYS(E782,F782,'Holidays'!$A$2:$A$51)=0,"NO WORKDAYS","OK"))))))))</f>
        <v/>
      </c>
    </row>
    <row r="783">
      <c r="A783" s="11" t="n"/>
      <c r="B783" s="11" t="n"/>
      <c r="C783" s="8">
        <f>IF($P783="","",IF($P783&lt;&gt;"OK",NA(),VLOOKUP(B783,'Employees'!$A$2:$I$101,2,FALSE)))</f>
        <v/>
      </c>
      <c r="D783" s="2" t="n"/>
      <c r="E783" s="4" t="n"/>
      <c r="F783" s="4" t="n"/>
      <c r="G783" s="12" t="n"/>
      <c r="H783" s="13">
        <f>IF($P783="","",IF($P783&lt;&gt;"OK",NA(),NETWORKDAYS(E783,F783,'Holidays'!$A$2:$A$51)*G783))</f>
        <v/>
      </c>
      <c r="I783" s="13">
        <f>IF($P783="","",IF($P783&lt;&gt;"OK",NA(),H783*'Settings'!$B$4*VLOOKUP(B783,'Employees'!$A$2:$I$101,5,FALSE)))</f>
        <v/>
      </c>
      <c r="J783" s="2" t="n"/>
      <c r="K783" s="2" t="n"/>
      <c r="L783" s="4" t="n"/>
      <c r="M783" s="2" t="n"/>
      <c r="N783" s="13">
        <f>IF($P783="","",IF($P783&lt;&gt;"OK",NA(),IF(J783="Approved",IF(E783&gt;'Settings'!$B$3,0,NETWORKDAYS(E783,MIN(F783,'Settings'!$B$3),'Holidays'!$A$2:$A$51)*G783*'Settings'!$B$4*VLOOKUP(B783,'Employees'!$A$2:$I$101,5,FALSE)),0)))</f>
        <v/>
      </c>
      <c r="O783" s="13">
        <f>IF($P783="","",IF($P783&lt;&gt;"OK",NA(),IF(J783="Approved",I783-N783,0)))</f>
        <v/>
      </c>
      <c r="P783" s="8">
        <f>IF(COUNTA(A783:B783,D783:G783,J783:M783)=0,"",IF('Settings'!$B$7&lt;&gt;"OK","CHECK SETTINGS",IF(OR(A783="",COUNTIFS($A$2:$A$1001,A783)&lt;&gt;1,COUNTIFS('Employees'!$A$2:$A$101,B783,'Employees'!$I$2:$I$101,"OK")&lt;&gt;1,COUNTIFS('Settings'!$H$11:$H$13,D783)&lt;&gt;1),"CHECK ID / TYPE",IF(OR(NOT(ISNUMBER(E783)),NOT(ISNUMBER(F783)),NOT(ISNUMBER(G783))),"CHECK DATES / FRACTION",IF(OR(E783&lt;MAX('Settings'!$B$2,VLOOKUP(B783,'Employees'!$A$2:$H$101,3,FALSE)),F783&gt;'Settings'!$B$5,F783&lt;E783,NOT(OR(G783=1,AND(G783=0.5,E783=F783))),NOT(OR(J783="Pending",J783="Approved",J783="Denied",J783="Canceled"))),"CHECK DATES / FRACTION / STATUS",IF(AND(OR(J783="Approved",J783="Denied"),OR(K783="",NOT(ISNUMBER(L783)))),"ADD DECISION RECORD",IF(AND(OR(J783="Approved",J783="Pending"),COUNTIFS($B$2:$B$1001,B783,$E$2:$E$1001,"&lt;="&amp;F783,$F$2:$F$1001,"&gt;="&amp;E783,$J$2:$J$1001,"&lt;&gt;Denied",$J$2:$J$1001,"&lt;&gt;Canceled")&gt;1),"OVERLAPPING ACTIVE REQUESTS",IF(NETWORKDAYS(E783,F783,'Holidays'!$A$2:$A$51)=0,"NO WORKDAYS","OK"))))))))</f>
        <v/>
      </c>
    </row>
    <row r="784">
      <c r="A784" s="11" t="n"/>
      <c r="B784" s="11" t="n"/>
      <c r="C784" s="8">
        <f>IF($P784="","",IF($P784&lt;&gt;"OK",NA(),VLOOKUP(B784,'Employees'!$A$2:$I$101,2,FALSE)))</f>
        <v/>
      </c>
      <c r="D784" s="2" t="n"/>
      <c r="E784" s="4" t="n"/>
      <c r="F784" s="4" t="n"/>
      <c r="G784" s="12" t="n"/>
      <c r="H784" s="13">
        <f>IF($P784="","",IF($P784&lt;&gt;"OK",NA(),NETWORKDAYS(E784,F784,'Holidays'!$A$2:$A$51)*G784))</f>
        <v/>
      </c>
      <c r="I784" s="13">
        <f>IF($P784="","",IF($P784&lt;&gt;"OK",NA(),H784*'Settings'!$B$4*VLOOKUP(B784,'Employees'!$A$2:$I$101,5,FALSE)))</f>
        <v/>
      </c>
      <c r="J784" s="2" t="n"/>
      <c r="K784" s="2" t="n"/>
      <c r="L784" s="4" t="n"/>
      <c r="M784" s="2" t="n"/>
      <c r="N784" s="13">
        <f>IF($P784="","",IF($P784&lt;&gt;"OK",NA(),IF(J784="Approved",IF(E784&gt;'Settings'!$B$3,0,NETWORKDAYS(E784,MIN(F784,'Settings'!$B$3),'Holidays'!$A$2:$A$51)*G784*'Settings'!$B$4*VLOOKUP(B784,'Employees'!$A$2:$I$101,5,FALSE)),0)))</f>
        <v/>
      </c>
      <c r="O784" s="13">
        <f>IF($P784="","",IF($P784&lt;&gt;"OK",NA(),IF(J784="Approved",I784-N784,0)))</f>
        <v/>
      </c>
      <c r="P784" s="8">
        <f>IF(COUNTA(A784:B784,D784:G784,J784:M784)=0,"",IF('Settings'!$B$7&lt;&gt;"OK","CHECK SETTINGS",IF(OR(A784="",COUNTIFS($A$2:$A$1001,A784)&lt;&gt;1,COUNTIFS('Employees'!$A$2:$A$101,B784,'Employees'!$I$2:$I$101,"OK")&lt;&gt;1,COUNTIFS('Settings'!$H$11:$H$13,D784)&lt;&gt;1),"CHECK ID / TYPE",IF(OR(NOT(ISNUMBER(E784)),NOT(ISNUMBER(F784)),NOT(ISNUMBER(G784))),"CHECK DATES / FRACTION",IF(OR(E784&lt;MAX('Settings'!$B$2,VLOOKUP(B784,'Employees'!$A$2:$H$101,3,FALSE)),F784&gt;'Settings'!$B$5,F784&lt;E784,NOT(OR(G784=1,AND(G784=0.5,E784=F784))),NOT(OR(J784="Pending",J784="Approved",J784="Denied",J784="Canceled"))),"CHECK DATES / FRACTION / STATUS",IF(AND(OR(J784="Approved",J784="Denied"),OR(K784="",NOT(ISNUMBER(L784)))),"ADD DECISION RECORD",IF(AND(OR(J784="Approved",J784="Pending"),COUNTIFS($B$2:$B$1001,B784,$E$2:$E$1001,"&lt;="&amp;F784,$F$2:$F$1001,"&gt;="&amp;E784,$J$2:$J$1001,"&lt;&gt;Denied",$J$2:$J$1001,"&lt;&gt;Canceled")&gt;1),"OVERLAPPING ACTIVE REQUESTS",IF(NETWORKDAYS(E784,F784,'Holidays'!$A$2:$A$51)=0,"NO WORKDAYS","OK"))))))))</f>
        <v/>
      </c>
    </row>
    <row r="785">
      <c r="A785" s="11" t="n"/>
      <c r="B785" s="11" t="n"/>
      <c r="C785" s="8">
        <f>IF($P785="","",IF($P785&lt;&gt;"OK",NA(),VLOOKUP(B785,'Employees'!$A$2:$I$101,2,FALSE)))</f>
        <v/>
      </c>
      <c r="D785" s="2" t="n"/>
      <c r="E785" s="4" t="n"/>
      <c r="F785" s="4" t="n"/>
      <c r="G785" s="12" t="n"/>
      <c r="H785" s="13">
        <f>IF($P785="","",IF($P785&lt;&gt;"OK",NA(),NETWORKDAYS(E785,F785,'Holidays'!$A$2:$A$51)*G785))</f>
        <v/>
      </c>
      <c r="I785" s="13">
        <f>IF($P785="","",IF($P785&lt;&gt;"OK",NA(),H785*'Settings'!$B$4*VLOOKUP(B785,'Employees'!$A$2:$I$101,5,FALSE)))</f>
        <v/>
      </c>
      <c r="J785" s="2" t="n"/>
      <c r="K785" s="2" t="n"/>
      <c r="L785" s="4" t="n"/>
      <c r="M785" s="2" t="n"/>
      <c r="N785" s="13">
        <f>IF($P785="","",IF($P785&lt;&gt;"OK",NA(),IF(J785="Approved",IF(E785&gt;'Settings'!$B$3,0,NETWORKDAYS(E785,MIN(F785,'Settings'!$B$3),'Holidays'!$A$2:$A$51)*G785*'Settings'!$B$4*VLOOKUP(B785,'Employees'!$A$2:$I$101,5,FALSE)),0)))</f>
        <v/>
      </c>
      <c r="O785" s="13">
        <f>IF($P785="","",IF($P785&lt;&gt;"OK",NA(),IF(J785="Approved",I785-N785,0)))</f>
        <v/>
      </c>
      <c r="P785" s="8">
        <f>IF(COUNTA(A785:B785,D785:G785,J785:M785)=0,"",IF('Settings'!$B$7&lt;&gt;"OK","CHECK SETTINGS",IF(OR(A785="",COUNTIFS($A$2:$A$1001,A785)&lt;&gt;1,COUNTIFS('Employees'!$A$2:$A$101,B785,'Employees'!$I$2:$I$101,"OK")&lt;&gt;1,COUNTIFS('Settings'!$H$11:$H$13,D785)&lt;&gt;1),"CHECK ID / TYPE",IF(OR(NOT(ISNUMBER(E785)),NOT(ISNUMBER(F785)),NOT(ISNUMBER(G785))),"CHECK DATES / FRACTION",IF(OR(E785&lt;MAX('Settings'!$B$2,VLOOKUP(B785,'Employees'!$A$2:$H$101,3,FALSE)),F785&gt;'Settings'!$B$5,F785&lt;E785,NOT(OR(G785=1,AND(G785=0.5,E785=F785))),NOT(OR(J785="Pending",J785="Approved",J785="Denied",J785="Canceled"))),"CHECK DATES / FRACTION / STATUS",IF(AND(OR(J785="Approved",J785="Denied"),OR(K785="",NOT(ISNUMBER(L785)))),"ADD DECISION RECORD",IF(AND(OR(J785="Approved",J785="Pending"),COUNTIFS($B$2:$B$1001,B785,$E$2:$E$1001,"&lt;="&amp;F785,$F$2:$F$1001,"&gt;="&amp;E785,$J$2:$J$1001,"&lt;&gt;Denied",$J$2:$J$1001,"&lt;&gt;Canceled")&gt;1),"OVERLAPPING ACTIVE REQUESTS",IF(NETWORKDAYS(E785,F785,'Holidays'!$A$2:$A$51)=0,"NO WORKDAYS","OK"))))))))</f>
        <v/>
      </c>
    </row>
    <row r="786">
      <c r="A786" s="11" t="n"/>
      <c r="B786" s="11" t="n"/>
      <c r="C786" s="8">
        <f>IF($P786="","",IF($P786&lt;&gt;"OK",NA(),VLOOKUP(B786,'Employees'!$A$2:$I$101,2,FALSE)))</f>
        <v/>
      </c>
      <c r="D786" s="2" t="n"/>
      <c r="E786" s="4" t="n"/>
      <c r="F786" s="4" t="n"/>
      <c r="G786" s="12" t="n"/>
      <c r="H786" s="13">
        <f>IF($P786="","",IF($P786&lt;&gt;"OK",NA(),NETWORKDAYS(E786,F786,'Holidays'!$A$2:$A$51)*G786))</f>
        <v/>
      </c>
      <c r="I786" s="13">
        <f>IF($P786="","",IF($P786&lt;&gt;"OK",NA(),H786*'Settings'!$B$4*VLOOKUP(B786,'Employees'!$A$2:$I$101,5,FALSE)))</f>
        <v/>
      </c>
      <c r="J786" s="2" t="n"/>
      <c r="K786" s="2" t="n"/>
      <c r="L786" s="4" t="n"/>
      <c r="M786" s="2" t="n"/>
      <c r="N786" s="13">
        <f>IF($P786="","",IF($P786&lt;&gt;"OK",NA(),IF(J786="Approved",IF(E786&gt;'Settings'!$B$3,0,NETWORKDAYS(E786,MIN(F786,'Settings'!$B$3),'Holidays'!$A$2:$A$51)*G786*'Settings'!$B$4*VLOOKUP(B786,'Employees'!$A$2:$I$101,5,FALSE)),0)))</f>
        <v/>
      </c>
      <c r="O786" s="13">
        <f>IF($P786="","",IF($P786&lt;&gt;"OK",NA(),IF(J786="Approved",I786-N786,0)))</f>
        <v/>
      </c>
      <c r="P786" s="8">
        <f>IF(COUNTA(A786:B786,D786:G786,J786:M786)=0,"",IF('Settings'!$B$7&lt;&gt;"OK","CHECK SETTINGS",IF(OR(A786="",COUNTIFS($A$2:$A$1001,A786)&lt;&gt;1,COUNTIFS('Employees'!$A$2:$A$101,B786,'Employees'!$I$2:$I$101,"OK")&lt;&gt;1,COUNTIFS('Settings'!$H$11:$H$13,D786)&lt;&gt;1),"CHECK ID / TYPE",IF(OR(NOT(ISNUMBER(E786)),NOT(ISNUMBER(F786)),NOT(ISNUMBER(G786))),"CHECK DATES / FRACTION",IF(OR(E786&lt;MAX('Settings'!$B$2,VLOOKUP(B786,'Employees'!$A$2:$H$101,3,FALSE)),F786&gt;'Settings'!$B$5,F786&lt;E786,NOT(OR(G786=1,AND(G786=0.5,E786=F786))),NOT(OR(J786="Pending",J786="Approved",J786="Denied",J786="Canceled"))),"CHECK DATES / FRACTION / STATUS",IF(AND(OR(J786="Approved",J786="Denied"),OR(K786="",NOT(ISNUMBER(L786)))),"ADD DECISION RECORD",IF(AND(OR(J786="Approved",J786="Pending"),COUNTIFS($B$2:$B$1001,B786,$E$2:$E$1001,"&lt;="&amp;F786,$F$2:$F$1001,"&gt;="&amp;E786,$J$2:$J$1001,"&lt;&gt;Denied",$J$2:$J$1001,"&lt;&gt;Canceled")&gt;1),"OVERLAPPING ACTIVE REQUESTS",IF(NETWORKDAYS(E786,F786,'Holidays'!$A$2:$A$51)=0,"NO WORKDAYS","OK"))))))))</f>
        <v/>
      </c>
    </row>
    <row r="787">
      <c r="A787" s="11" t="n"/>
      <c r="B787" s="11" t="n"/>
      <c r="C787" s="8">
        <f>IF($P787="","",IF($P787&lt;&gt;"OK",NA(),VLOOKUP(B787,'Employees'!$A$2:$I$101,2,FALSE)))</f>
        <v/>
      </c>
      <c r="D787" s="2" t="n"/>
      <c r="E787" s="4" t="n"/>
      <c r="F787" s="4" t="n"/>
      <c r="G787" s="12" t="n"/>
      <c r="H787" s="13">
        <f>IF($P787="","",IF($P787&lt;&gt;"OK",NA(),NETWORKDAYS(E787,F787,'Holidays'!$A$2:$A$51)*G787))</f>
        <v/>
      </c>
      <c r="I787" s="13">
        <f>IF($P787="","",IF($P787&lt;&gt;"OK",NA(),H787*'Settings'!$B$4*VLOOKUP(B787,'Employees'!$A$2:$I$101,5,FALSE)))</f>
        <v/>
      </c>
      <c r="J787" s="2" t="n"/>
      <c r="K787" s="2" t="n"/>
      <c r="L787" s="4" t="n"/>
      <c r="M787" s="2" t="n"/>
      <c r="N787" s="13">
        <f>IF($P787="","",IF($P787&lt;&gt;"OK",NA(),IF(J787="Approved",IF(E787&gt;'Settings'!$B$3,0,NETWORKDAYS(E787,MIN(F787,'Settings'!$B$3),'Holidays'!$A$2:$A$51)*G787*'Settings'!$B$4*VLOOKUP(B787,'Employees'!$A$2:$I$101,5,FALSE)),0)))</f>
        <v/>
      </c>
      <c r="O787" s="13">
        <f>IF($P787="","",IF($P787&lt;&gt;"OK",NA(),IF(J787="Approved",I787-N787,0)))</f>
        <v/>
      </c>
      <c r="P787" s="8">
        <f>IF(COUNTA(A787:B787,D787:G787,J787:M787)=0,"",IF('Settings'!$B$7&lt;&gt;"OK","CHECK SETTINGS",IF(OR(A787="",COUNTIFS($A$2:$A$1001,A787)&lt;&gt;1,COUNTIFS('Employees'!$A$2:$A$101,B787,'Employees'!$I$2:$I$101,"OK")&lt;&gt;1,COUNTIFS('Settings'!$H$11:$H$13,D787)&lt;&gt;1),"CHECK ID / TYPE",IF(OR(NOT(ISNUMBER(E787)),NOT(ISNUMBER(F787)),NOT(ISNUMBER(G787))),"CHECK DATES / FRACTION",IF(OR(E787&lt;MAX('Settings'!$B$2,VLOOKUP(B787,'Employees'!$A$2:$H$101,3,FALSE)),F787&gt;'Settings'!$B$5,F787&lt;E787,NOT(OR(G787=1,AND(G787=0.5,E787=F787))),NOT(OR(J787="Pending",J787="Approved",J787="Denied",J787="Canceled"))),"CHECK DATES / FRACTION / STATUS",IF(AND(OR(J787="Approved",J787="Denied"),OR(K787="",NOT(ISNUMBER(L787)))),"ADD DECISION RECORD",IF(AND(OR(J787="Approved",J787="Pending"),COUNTIFS($B$2:$B$1001,B787,$E$2:$E$1001,"&lt;="&amp;F787,$F$2:$F$1001,"&gt;="&amp;E787,$J$2:$J$1001,"&lt;&gt;Denied",$J$2:$J$1001,"&lt;&gt;Canceled")&gt;1),"OVERLAPPING ACTIVE REQUESTS",IF(NETWORKDAYS(E787,F787,'Holidays'!$A$2:$A$51)=0,"NO WORKDAYS","OK"))))))))</f>
        <v/>
      </c>
    </row>
    <row r="788">
      <c r="A788" s="11" t="n"/>
      <c r="B788" s="11" t="n"/>
      <c r="C788" s="8">
        <f>IF($P788="","",IF($P788&lt;&gt;"OK",NA(),VLOOKUP(B788,'Employees'!$A$2:$I$101,2,FALSE)))</f>
        <v/>
      </c>
      <c r="D788" s="2" t="n"/>
      <c r="E788" s="4" t="n"/>
      <c r="F788" s="4" t="n"/>
      <c r="G788" s="12" t="n"/>
      <c r="H788" s="13">
        <f>IF($P788="","",IF($P788&lt;&gt;"OK",NA(),NETWORKDAYS(E788,F788,'Holidays'!$A$2:$A$51)*G788))</f>
        <v/>
      </c>
      <c r="I788" s="13">
        <f>IF($P788="","",IF($P788&lt;&gt;"OK",NA(),H788*'Settings'!$B$4*VLOOKUP(B788,'Employees'!$A$2:$I$101,5,FALSE)))</f>
        <v/>
      </c>
      <c r="J788" s="2" t="n"/>
      <c r="K788" s="2" t="n"/>
      <c r="L788" s="4" t="n"/>
      <c r="M788" s="2" t="n"/>
      <c r="N788" s="13">
        <f>IF($P788="","",IF($P788&lt;&gt;"OK",NA(),IF(J788="Approved",IF(E788&gt;'Settings'!$B$3,0,NETWORKDAYS(E788,MIN(F788,'Settings'!$B$3),'Holidays'!$A$2:$A$51)*G788*'Settings'!$B$4*VLOOKUP(B788,'Employees'!$A$2:$I$101,5,FALSE)),0)))</f>
        <v/>
      </c>
      <c r="O788" s="13">
        <f>IF($P788="","",IF($P788&lt;&gt;"OK",NA(),IF(J788="Approved",I788-N788,0)))</f>
        <v/>
      </c>
      <c r="P788" s="8">
        <f>IF(COUNTA(A788:B788,D788:G788,J788:M788)=0,"",IF('Settings'!$B$7&lt;&gt;"OK","CHECK SETTINGS",IF(OR(A788="",COUNTIFS($A$2:$A$1001,A788)&lt;&gt;1,COUNTIFS('Employees'!$A$2:$A$101,B788,'Employees'!$I$2:$I$101,"OK")&lt;&gt;1,COUNTIFS('Settings'!$H$11:$H$13,D788)&lt;&gt;1),"CHECK ID / TYPE",IF(OR(NOT(ISNUMBER(E788)),NOT(ISNUMBER(F788)),NOT(ISNUMBER(G788))),"CHECK DATES / FRACTION",IF(OR(E788&lt;MAX('Settings'!$B$2,VLOOKUP(B788,'Employees'!$A$2:$H$101,3,FALSE)),F788&gt;'Settings'!$B$5,F788&lt;E788,NOT(OR(G788=1,AND(G788=0.5,E788=F788))),NOT(OR(J788="Pending",J788="Approved",J788="Denied",J788="Canceled"))),"CHECK DATES / FRACTION / STATUS",IF(AND(OR(J788="Approved",J788="Denied"),OR(K788="",NOT(ISNUMBER(L788)))),"ADD DECISION RECORD",IF(AND(OR(J788="Approved",J788="Pending"),COUNTIFS($B$2:$B$1001,B788,$E$2:$E$1001,"&lt;="&amp;F788,$F$2:$F$1001,"&gt;="&amp;E788,$J$2:$J$1001,"&lt;&gt;Denied",$J$2:$J$1001,"&lt;&gt;Canceled")&gt;1),"OVERLAPPING ACTIVE REQUESTS",IF(NETWORKDAYS(E788,F788,'Holidays'!$A$2:$A$51)=0,"NO WORKDAYS","OK"))))))))</f>
        <v/>
      </c>
    </row>
    <row r="789">
      <c r="A789" s="11" t="n"/>
      <c r="B789" s="11" t="n"/>
      <c r="C789" s="8">
        <f>IF($P789="","",IF($P789&lt;&gt;"OK",NA(),VLOOKUP(B789,'Employees'!$A$2:$I$101,2,FALSE)))</f>
        <v/>
      </c>
      <c r="D789" s="2" t="n"/>
      <c r="E789" s="4" t="n"/>
      <c r="F789" s="4" t="n"/>
      <c r="G789" s="12" t="n"/>
      <c r="H789" s="13">
        <f>IF($P789="","",IF($P789&lt;&gt;"OK",NA(),NETWORKDAYS(E789,F789,'Holidays'!$A$2:$A$51)*G789))</f>
        <v/>
      </c>
      <c r="I789" s="13">
        <f>IF($P789="","",IF($P789&lt;&gt;"OK",NA(),H789*'Settings'!$B$4*VLOOKUP(B789,'Employees'!$A$2:$I$101,5,FALSE)))</f>
        <v/>
      </c>
      <c r="J789" s="2" t="n"/>
      <c r="K789" s="2" t="n"/>
      <c r="L789" s="4" t="n"/>
      <c r="M789" s="2" t="n"/>
      <c r="N789" s="13">
        <f>IF($P789="","",IF($P789&lt;&gt;"OK",NA(),IF(J789="Approved",IF(E789&gt;'Settings'!$B$3,0,NETWORKDAYS(E789,MIN(F789,'Settings'!$B$3),'Holidays'!$A$2:$A$51)*G789*'Settings'!$B$4*VLOOKUP(B789,'Employees'!$A$2:$I$101,5,FALSE)),0)))</f>
        <v/>
      </c>
      <c r="O789" s="13">
        <f>IF($P789="","",IF($P789&lt;&gt;"OK",NA(),IF(J789="Approved",I789-N789,0)))</f>
        <v/>
      </c>
      <c r="P789" s="8">
        <f>IF(COUNTA(A789:B789,D789:G789,J789:M789)=0,"",IF('Settings'!$B$7&lt;&gt;"OK","CHECK SETTINGS",IF(OR(A789="",COUNTIFS($A$2:$A$1001,A789)&lt;&gt;1,COUNTIFS('Employees'!$A$2:$A$101,B789,'Employees'!$I$2:$I$101,"OK")&lt;&gt;1,COUNTIFS('Settings'!$H$11:$H$13,D789)&lt;&gt;1),"CHECK ID / TYPE",IF(OR(NOT(ISNUMBER(E789)),NOT(ISNUMBER(F789)),NOT(ISNUMBER(G789))),"CHECK DATES / FRACTION",IF(OR(E789&lt;MAX('Settings'!$B$2,VLOOKUP(B789,'Employees'!$A$2:$H$101,3,FALSE)),F789&gt;'Settings'!$B$5,F789&lt;E789,NOT(OR(G789=1,AND(G789=0.5,E789=F789))),NOT(OR(J789="Pending",J789="Approved",J789="Denied",J789="Canceled"))),"CHECK DATES / FRACTION / STATUS",IF(AND(OR(J789="Approved",J789="Denied"),OR(K789="",NOT(ISNUMBER(L789)))),"ADD DECISION RECORD",IF(AND(OR(J789="Approved",J789="Pending"),COUNTIFS($B$2:$B$1001,B789,$E$2:$E$1001,"&lt;="&amp;F789,$F$2:$F$1001,"&gt;="&amp;E789,$J$2:$J$1001,"&lt;&gt;Denied",$J$2:$J$1001,"&lt;&gt;Canceled")&gt;1),"OVERLAPPING ACTIVE REQUESTS",IF(NETWORKDAYS(E789,F789,'Holidays'!$A$2:$A$51)=0,"NO WORKDAYS","OK"))))))))</f>
        <v/>
      </c>
    </row>
    <row r="790">
      <c r="A790" s="11" t="n"/>
      <c r="B790" s="11" t="n"/>
      <c r="C790" s="8">
        <f>IF($P790="","",IF($P790&lt;&gt;"OK",NA(),VLOOKUP(B790,'Employees'!$A$2:$I$101,2,FALSE)))</f>
        <v/>
      </c>
      <c r="D790" s="2" t="n"/>
      <c r="E790" s="4" t="n"/>
      <c r="F790" s="4" t="n"/>
      <c r="G790" s="12" t="n"/>
      <c r="H790" s="13">
        <f>IF($P790="","",IF($P790&lt;&gt;"OK",NA(),NETWORKDAYS(E790,F790,'Holidays'!$A$2:$A$51)*G790))</f>
        <v/>
      </c>
      <c r="I790" s="13">
        <f>IF($P790="","",IF($P790&lt;&gt;"OK",NA(),H790*'Settings'!$B$4*VLOOKUP(B790,'Employees'!$A$2:$I$101,5,FALSE)))</f>
        <v/>
      </c>
      <c r="J790" s="2" t="n"/>
      <c r="K790" s="2" t="n"/>
      <c r="L790" s="4" t="n"/>
      <c r="M790" s="2" t="n"/>
      <c r="N790" s="13">
        <f>IF($P790="","",IF($P790&lt;&gt;"OK",NA(),IF(J790="Approved",IF(E790&gt;'Settings'!$B$3,0,NETWORKDAYS(E790,MIN(F790,'Settings'!$B$3),'Holidays'!$A$2:$A$51)*G790*'Settings'!$B$4*VLOOKUP(B790,'Employees'!$A$2:$I$101,5,FALSE)),0)))</f>
        <v/>
      </c>
      <c r="O790" s="13">
        <f>IF($P790="","",IF($P790&lt;&gt;"OK",NA(),IF(J790="Approved",I790-N790,0)))</f>
        <v/>
      </c>
      <c r="P790" s="8">
        <f>IF(COUNTA(A790:B790,D790:G790,J790:M790)=0,"",IF('Settings'!$B$7&lt;&gt;"OK","CHECK SETTINGS",IF(OR(A790="",COUNTIFS($A$2:$A$1001,A790)&lt;&gt;1,COUNTIFS('Employees'!$A$2:$A$101,B790,'Employees'!$I$2:$I$101,"OK")&lt;&gt;1,COUNTIFS('Settings'!$H$11:$H$13,D790)&lt;&gt;1),"CHECK ID / TYPE",IF(OR(NOT(ISNUMBER(E790)),NOT(ISNUMBER(F790)),NOT(ISNUMBER(G790))),"CHECK DATES / FRACTION",IF(OR(E790&lt;MAX('Settings'!$B$2,VLOOKUP(B790,'Employees'!$A$2:$H$101,3,FALSE)),F790&gt;'Settings'!$B$5,F790&lt;E790,NOT(OR(G790=1,AND(G790=0.5,E790=F790))),NOT(OR(J790="Pending",J790="Approved",J790="Denied",J790="Canceled"))),"CHECK DATES / FRACTION / STATUS",IF(AND(OR(J790="Approved",J790="Denied"),OR(K790="",NOT(ISNUMBER(L790)))),"ADD DECISION RECORD",IF(AND(OR(J790="Approved",J790="Pending"),COUNTIFS($B$2:$B$1001,B790,$E$2:$E$1001,"&lt;="&amp;F790,$F$2:$F$1001,"&gt;="&amp;E790,$J$2:$J$1001,"&lt;&gt;Denied",$J$2:$J$1001,"&lt;&gt;Canceled")&gt;1),"OVERLAPPING ACTIVE REQUESTS",IF(NETWORKDAYS(E790,F790,'Holidays'!$A$2:$A$51)=0,"NO WORKDAYS","OK"))))))))</f>
        <v/>
      </c>
    </row>
    <row r="791">
      <c r="A791" s="11" t="n"/>
      <c r="B791" s="11" t="n"/>
      <c r="C791" s="8">
        <f>IF($P791="","",IF($P791&lt;&gt;"OK",NA(),VLOOKUP(B791,'Employees'!$A$2:$I$101,2,FALSE)))</f>
        <v/>
      </c>
      <c r="D791" s="2" t="n"/>
      <c r="E791" s="4" t="n"/>
      <c r="F791" s="4" t="n"/>
      <c r="G791" s="12" t="n"/>
      <c r="H791" s="13">
        <f>IF($P791="","",IF($P791&lt;&gt;"OK",NA(),NETWORKDAYS(E791,F791,'Holidays'!$A$2:$A$51)*G791))</f>
        <v/>
      </c>
      <c r="I791" s="13">
        <f>IF($P791="","",IF($P791&lt;&gt;"OK",NA(),H791*'Settings'!$B$4*VLOOKUP(B791,'Employees'!$A$2:$I$101,5,FALSE)))</f>
        <v/>
      </c>
      <c r="J791" s="2" t="n"/>
      <c r="K791" s="2" t="n"/>
      <c r="L791" s="4" t="n"/>
      <c r="M791" s="2" t="n"/>
      <c r="N791" s="13">
        <f>IF($P791="","",IF($P791&lt;&gt;"OK",NA(),IF(J791="Approved",IF(E791&gt;'Settings'!$B$3,0,NETWORKDAYS(E791,MIN(F791,'Settings'!$B$3),'Holidays'!$A$2:$A$51)*G791*'Settings'!$B$4*VLOOKUP(B791,'Employees'!$A$2:$I$101,5,FALSE)),0)))</f>
        <v/>
      </c>
      <c r="O791" s="13">
        <f>IF($P791="","",IF($P791&lt;&gt;"OK",NA(),IF(J791="Approved",I791-N791,0)))</f>
        <v/>
      </c>
      <c r="P791" s="8">
        <f>IF(COUNTA(A791:B791,D791:G791,J791:M791)=0,"",IF('Settings'!$B$7&lt;&gt;"OK","CHECK SETTINGS",IF(OR(A791="",COUNTIFS($A$2:$A$1001,A791)&lt;&gt;1,COUNTIFS('Employees'!$A$2:$A$101,B791,'Employees'!$I$2:$I$101,"OK")&lt;&gt;1,COUNTIFS('Settings'!$H$11:$H$13,D791)&lt;&gt;1),"CHECK ID / TYPE",IF(OR(NOT(ISNUMBER(E791)),NOT(ISNUMBER(F791)),NOT(ISNUMBER(G791))),"CHECK DATES / FRACTION",IF(OR(E791&lt;MAX('Settings'!$B$2,VLOOKUP(B791,'Employees'!$A$2:$H$101,3,FALSE)),F791&gt;'Settings'!$B$5,F791&lt;E791,NOT(OR(G791=1,AND(G791=0.5,E791=F791))),NOT(OR(J791="Pending",J791="Approved",J791="Denied",J791="Canceled"))),"CHECK DATES / FRACTION / STATUS",IF(AND(OR(J791="Approved",J791="Denied"),OR(K791="",NOT(ISNUMBER(L791)))),"ADD DECISION RECORD",IF(AND(OR(J791="Approved",J791="Pending"),COUNTIFS($B$2:$B$1001,B791,$E$2:$E$1001,"&lt;="&amp;F791,$F$2:$F$1001,"&gt;="&amp;E791,$J$2:$J$1001,"&lt;&gt;Denied",$J$2:$J$1001,"&lt;&gt;Canceled")&gt;1),"OVERLAPPING ACTIVE REQUESTS",IF(NETWORKDAYS(E791,F791,'Holidays'!$A$2:$A$51)=0,"NO WORKDAYS","OK"))))))))</f>
        <v/>
      </c>
    </row>
    <row r="792">
      <c r="A792" s="11" t="n"/>
      <c r="B792" s="11" t="n"/>
      <c r="C792" s="8">
        <f>IF($P792="","",IF($P792&lt;&gt;"OK",NA(),VLOOKUP(B792,'Employees'!$A$2:$I$101,2,FALSE)))</f>
        <v/>
      </c>
      <c r="D792" s="2" t="n"/>
      <c r="E792" s="4" t="n"/>
      <c r="F792" s="4" t="n"/>
      <c r="G792" s="12" t="n"/>
      <c r="H792" s="13">
        <f>IF($P792="","",IF($P792&lt;&gt;"OK",NA(),NETWORKDAYS(E792,F792,'Holidays'!$A$2:$A$51)*G792))</f>
        <v/>
      </c>
      <c r="I792" s="13">
        <f>IF($P792="","",IF($P792&lt;&gt;"OK",NA(),H792*'Settings'!$B$4*VLOOKUP(B792,'Employees'!$A$2:$I$101,5,FALSE)))</f>
        <v/>
      </c>
      <c r="J792" s="2" t="n"/>
      <c r="K792" s="2" t="n"/>
      <c r="L792" s="4" t="n"/>
      <c r="M792" s="2" t="n"/>
      <c r="N792" s="13">
        <f>IF($P792="","",IF($P792&lt;&gt;"OK",NA(),IF(J792="Approved",IF(E792&gt;'Settings'!$B$3,0,NETWORKDAYS(E792,MIN(F792,'Settings'!$B$3),'Holidays'!$A$2:$A$51)*G792*'Settings'!$B$4*VLOOKUP(B792,'Employees'!$A$2:$I$101,5,FALSE)),0)))</f>
        <v/>
      </c>
      <c r="O792" s="13">
        <f>IF($P792="","",IF($P792&lt;&gt;"OK",NA(),IF(J792="Approved",I792-N792,0)))</f>
        <v/>
      </c>
      <c r="P792" s="8">
        <f>IF(COUNTA(A792:B792,D792:G792,J792:M792)=0,"",IF('Settings'!$B$7&lt;&gt;"OK","CHECK SETTINGS",IF(OR(A792="",COUNTIFS($A$2:$A$1001,A792)&lt;&gt;1,COUNTIFS('Employees'!$A$2:$A$101,B792,'Employees'!$I$2:$I$101,"OK")&lt;&gt;1,COUNTIFS('Settings'!$H$11:$H$13,D792)&lt;&gt;1),"CHECK ID / TYPE",IF(OR(NOT(ISNUMBER(E792)),NOT(ISNUMBER(F792)),NOT(ISNUMBER(G792))),"CHECK DATES / FRACTION",IF(OR(E792&lt;MAX('Settings'!$B$2,VLOOKUP(B792,'Employees'!$A$2:$H$101,3,FALSE)),F792&gt;'Settings'!$B$5,F792&lt;E792,NOT(OR(G792=1,AND(G792=0.5,E792=F792))),NOT(OR(J792="Pending",J792="Approved",J792="Denied",J792="Canceled"))),"CHECK DATES / FRACTION / STATUS",IF(AND(OR(J792="Approved",J792="Denied"),OR(K792="",NOT(ISNUMBER(L792)))),"ADD DECISION RECORD",IF(AND(OR(J792="Approved",J792="Pending"),COUNTIFS($B$2:$B$1001,B792,$E$2:$E$1001,"&lt;="&amp;F792,$F$2:$F$1001,"&gt;="&amp;E792,$J$2:$J$1001,"&lt;&gt;Denied",$J$2:$J$1001,"&lt;&gt;Canceled")&gt;1),"OVERLAPPING ACTIVE REQUESTS",IF(NETWORKDAYS(E792,F792,'Holidays'!$A$2:$A$51)=0,"NO WORKDAYS","OK"))))))))</f>
        <v/>
      </c>
    </row>
    <row r="793">
      <c r="A793" s="11" t="n"/>
      <c r="B793" s="11" t="n"/>
      <c r="C793" s="8">
        <f>IF($P793="","",IF($P793&lt;&gt;"OK",NA(),VLOOKUP(B793,'Employees'!$A$2:$I$101,2,FALSE)))</f>
        <v/>
      </c>
      <c r="D793" s="2" t="n"/>
      <c r="E793" s="4" t="n"/>
      <c r="F793" s="4" t="n"/>
      <c r="G793" s="12" t="n"/>
      <c r="H793" s="13">
        <f>IF($P793="","",IF($P793&lt;&gt;"OK",NA(),NETWORKDAYS(E793,F793,'Holidays'!$A$2:$A$51)*G793))</f>
        <v/>
      </c>
      <c r="I793" s="13">
        <f>IF($P793="","",IF($P793&lt;&gt;"OK",NA(),H793*'Settings'!$B$4*VLOOKUP(B793,'Employees'!$A$2:$I$101,5,FALSE)))</f>
        <v/>
      </c>
      <c r="J793" s="2" t="n"/>
      <c r="K793" s="2" t="n"/>
      <c r="L793" s="4" t="n"/>
      <c r="M793" s="2" t="n"/>
      <c r="N793" s="13">
        <f>IF($P793="","",IF($P793&lt;&gt;"OK",NA(),IF(J793="Approved",IF(E793&gt;'Settings'!$B$3,0,NETWORKDAYS(E793,MIN(F793,'Settings'!$B$3),'Holidays'!$A$2:$A$51)*G793*'Settings'!$B$4*VLOOKUP(B793,'Employees'!$A$2:$I$101,5,FALSE)),0)))</f>
        <v/>
      </c>
      <c r="O793" s="13">
        <f>IF($P793="","",IF($P793&lt;&gt;"OK",NA(),IF(J793="Approved",I793-N793,0)))</f>
        <v/>
      </c>
      <c r="P793" s="8">
        <f>IF(COUNTA(A793:B793,D793:G793,J793:M793)=0,"",IF('Settings'!$B$7&lt;&gt;"OK","CHECK SETTINGS",IF(OR(A793="",COUNTIFS($A$2:$A$1001,A793)&lt;&gt;1,COUNTIFS('Employees'!$A$2:$A$101,B793,'Employees'!$I$2:$I$101,"OK")&lt;&gt;1,COUNTIFS('Settings'!$H$11:$H$13,D793)&lt;&gt;1),"CHECK ID / TYPE",IF(OR(NOT(ISNUMBER(E793)),NOT(ISNUMBER(F793)),NOT(ISNUMBER(G793))),"CHECK DATES / FRACTION",IF(OR(E793&lt;MAX('Settings'!$B$2,VLOOKUP(B793,'Employees'!$A$2:$H$101,3,FALSE)),F793&gt;'Settings'!$B$5,F793&lt;E793,NOT(OR(G793=1,AND(G793=0.5,E793=F793))),NOT(OR(J793="Pending",J793="Approved",J793="Denied",J793="Canceled"))),"CHECK DATES / FRACTION / STATUS",IF(AND(OR(J793="Approved",J793="Denied"),OR(K793="",NOT(ISNUMBER(L793)))),"ADD DECISION RECORD",IF(AND(OR(J793="Approved",J793="Pending"),COUNTIFS($B$2:$B$1001,B793,$E$2:$E$1001,"&lt;="&amp;F793,$F$2:$F$1001,"&gt;="&amp;E793,$J$2:$J$1001,"&lt;&gt;Denied",$J$2:$J$1001,"&lt;&gt;Canceled")&gt;1),"OVERLAPPING ACTIVE REQUESTS",IF(NETWORKDAYS(E793,F793,'Holidays'!$A$2:$A$51)=0,"NO WORKDAYS","OK"))))))))</f>
        <v/>
      </c>
    </row>
    <row r="794">
      <c r="A794" s="11" t="n"/>
      <c r="B794" s="11" t="n"/>
      <c r="C794" s="8">
        <f>IF($P794="","",IF($P794&lt;&gt;"OK",NA(),VLOOKUP(B794,'Employees'!$A$2:$I$101,2,FALSE)))</f>
        <v/>
      </c>
      <c r="D794" s="2" t="n"/>
      <c r="E794" s="4" t="n"/>
      <c r="F794" s="4" t="n"/>
      <c r="G794" s="12" t="n"/>
      <c r="H794" s="13">
        <f>IF($P794="","",IF($P794&lt;&gt;"OK",NA(),NETWORKDAYS(E794,F794,'Holidays'!$A$2:$A$51)*G794))</f>
        <v/>
      </c>
      <c r="I794" s="13">
        <f>IF($P794="","",IF($P794&lt;&gt;"OK",NA(),H794*'Settings'!$B$4*VLOOKUP(B794,'Employees'!$A$2:$I$101,5,FALSE)))</f>
        <v/>
      </c>
      <c r="J794" s="2" t="n"/>
      <c r="K794" s="2" t="n"/>
      <c r="L794" s="4" t="n"/>
      <c r="M794" s="2" t="n"/>
      <c r="N794" s="13">
        <f>IF($P794="","",IF($P794&lt;&gt;"OK",NA(),IF(J794="Approved",IF(E794&gt;'Settings'!$B$3,0,NETWORKDAYS(E794,MIN(F794,'Settings'!$B$3),'Holidays'!$A$2:$A$51)*G794*'Settings'!$B$4*VLOOKUP(B794,'Employees'!$A$2:$I$101,5,FALSE)),0)))</f>
        <v/>
      </c>
      <c r="O794" s="13">
        <f>IF($P794="","",IF($P794&lt;&gt;"OK",NA(),IF(J794="Approved",I794-N794,0)))</f>
        <v/>
      </c>
      <c r="P794" s="8">
        <f>IF(COUNTA(A794:B794,D794:G794,J794:M794)=0,"",IF('Settings'!$B$7&lt;&gt;"OK","CHECK SETTINGS",IF(OR(A794="",COUNTIFS($A$2:$A$1001,A794)&lt;&gt;1,COUNTIFS('Employees'!$A$2:$A$101,B794,'Employees'!$I$2:$I$101,"OK")&lt;&gt;1,COUNTIFS('Settings'!$H$11:$H$13,D794)&lt;&gt;1),"CHECK ID / TYPE",IF(OR(NOT(ISNUMBER(E794)),NOT(ISNUMBER(F794)),NOT(ISNUMBER(G794))),"CHECK DATES / FRACTION",IF(OR(E794&lt;MAX('Settings'!$B$2,VLOOKUP(B794,'Employees'!$A$2:$H$101,3,FALSE)),F794&gt;'Settings'!$B$5,F794&lt;E794,NOT(OR(G794=1,AND(G794=0.5,E794=F794))),NOT(OR(J794="Pending",J794="Approved",J794="Denied",J794="Canceled"))),"CHECK DATES / FRACTION / STATUS",IF(AND(OR(J794="Approved",J794="Denied"),OR(K794="",NOT(ISNUMBER(L794)))),"ADD DECISION RECORD",IF(AND(OR(J794="Approved",J794="Pending"),COUNTIFS($B$2:$B$1001,B794,$E$2:$E$1001,"&lt;="&amp;F794,$F$2:$F$1001,"&gt;="&amp;E794,$J$2:$J$1001,"&lt;&gt;Denied",$J$2:$J$1001,"&lt;&gt;Canceled")&gt;1),"OVERLAPPING ACTIVE REQUESTS",IF(NETWORKDAYS(E794,F794,'Holidays'!$A$2:$A$51)=0,"NO WORKDAYS","OK"))))))))</f>
        <v/>
      </c>
    </row>
    <row r="795">
      <c r="A795" s="11" t="n"/>
      <c r="B795" s="11" t="n"/>
      <c r="C795" s="8">
        <f>IF($P795="","",IF($P795&lt;&gt;"OK",NA(),VLOOKUP(B795,'Employees'!$A$2:$I$101,2,FALSE)))</f>
        <v/>
      </c>
      <c r="D795" s="2" t="n"/>
      <c r="E795" s="4" t="n"/>
      <c r="F795" s="4" t="n"/>
      <c r="G795" s="12" t="n"/>
      <c r="H795" s="13">
        <f>IF($P795="","",IF($P795&lt;&gt;"OK",NA(),NETWORKDAYS(E795,F795,'Holidays'!$A$2:$A$51)*G795))</f>
        <v/>
      </c>
      <c r="I795" s="13">
        <f>IF($P795="","",IF($P795&lt;&gt;"OK",NA(),H795*'Settings'!$B$4*VLOOKUP(B795,'Employees'!$A$2:$I$101,5,FALSE)))</f>
        <v/>
      </c>
      <c r="J795" s="2" t="n"/>
      <c r="K795" s="2" t="n"/>
      <c r="L795" s="4" t="n"/>
      <c r="M795" s="2" t="n"/>
      <c r="N795" s="13">
        <f>IF($P795="","",IF($P795&lt;&gt;"OK",NA(),IF(J795="Approved",IF(E795&gt;'Settings'!$B$3,0,NETWORKDAYS(E795,MIN(F795,'Settings'!$B$3),'Holidays'!$A$2:$A$51)*G795*'Settings'!$B$4*VLOOKUP(B795,'Employees'!$A$2:$I$101,5,FALSE)),0)))</f>
        <v/>
      </c>
      <c r="O795" s="13">
        <f>IF($P795="","",IF($P795&lt;&gt;"OK",NA(),IF(J795="Approved",I795-N795,0)))</f>
        <v/>
      </c>
      <c r="P795" s="8">
        <f>IF(COUNTA(A795:B795,D795:G795,J795:M795)=0,"",IF('Settings'!$B$7&lt;&gt;"OK","CHECK SETTINGS",IF(OR(A795="",COUNTIFS($A$2:$A$1001,A795)&lt;&gt;1,COUNTIFS('Employees'!$A$2:$A$101,B795,'Employees'!$I$2:$I$101,"OK")&lt;&gt;1,COUNTIFS('Settings'!$H$11:$H$13,D795)&lt;&gt;1),"CHECK ID / TYPE",IF(OR(NOT(ISNUMBER(E795)),NOT(ISNUMBER(F795)),NOT(ISNUMBER(G795))),"CHECK DATES / FRACTION",IF(OR(E795&lt;MAX('Settings'!$B$2,VLOOKUP(B795,'Employees'!$A$2:$H$101,3,FALSE)),F795&gt;'Settings'!$B$5,F795&lt;E795,NOT(OR(G795=1,AND(G795=0.5,E795=F795))),NOT(OR(J795="Pending",J795="Approved",J795="Denied",J795="Canceled"))),"CHECK DATES / FRACTION / STATUS",IF(AND(OR(J795="Approved",J795="Denied"),OR(K795="",NOT(ISNUMBER(L795)))),"ADD DECISION RECORD",IF(AND(OR(J795="Approved",J795="Pending"),COUNTIFS($B$2:$B$1001,B795,$E$2:$E$1001,"&lt;="&amp;F795,$F$2:$F$1001,"&gt;="&amp;E795,$J$2:$J$1001,"&lt;&gt;Denied",$J$2:$J$1001,"&lt;&gt;Canceled")&gt;1),"OVERLAPPING ACTIVE REQUESTS",IF(NETWORKDAYS(E795,F795,'Holidays'!$A$2:$A$51)=0,"NO WORKDAYS","OK"))))))))</f>
        <v/>
      </c>
    </row>
    <row r="796">
      <c r="A796" s="11" t="n"/>
      <c r="B796" s="11" t="n"/>
      <c r="C796" s="8">
        <f>IF($P796="","",IF($P796&lt;&gt;"OK",NA(),VLOOKUP(B796,'Employees'!$A$2:$I$101,2,FALSE)))</f>
        <v/>
      </c>
      <c r="D796" s="2" t="n"/>
      <c r="E796" s="4" t="n"/>
      <c r="F796" s="4" t="n"/>
      <c r="G796" s="12" t="n"/>
      <c r="H796" s="13">
        <f>IF($P796="","",IF($P796&lt;&gt;"OK",NA(),NETWORKDAYS(E796,F796,'Holidays'!$A$2:$A$51)*G796))</f>
        <v/>
      </c>
      <c r="I796" s="13">
        <f>IF($P796="","",IF($P796&lt;&gt;"OK",NA(),H796*'Settings'!$B$4*VLOOKUP(B796,'Employees'!$A$2:$I$101,5,FALSE)))</f>
        <v/>
      </c>
      <c r="J796" s="2" t="n"/>
      <c r="K796" s="2" t="n"/>
      <c r="L796" s="4" t="n"/>
      <c r="M796" s="2" t="n"/>
      <c r="N796" s="13">
        <f>IF($P796="","",IF($P796&lt;&gt;"OK",NA(),IF(J796="Approved",IF(E796&gt;'Settings'!$B$3,0,NETWORKDAYS(E796,MIN(F796,'Settings'!$B$3),'Holidays'!$A$2:$A$51)*G796*'Settings'!$B$4*VLOOKUP(B796,'Employees'!$A$2:$I$101,5,FALSE)),0)))</f>
        <v/>
      </c>
      <c r="O796" s="13">
        <f>IF($P796="","",IF($P796&lt;&gt;"OK",NA(),IF(J796="Approved",I796-N796,0)))</f>
        <v/>
      </c>
      <c r="P796" s="8">
        <f>IF(COUNTA(A796:B796,D796:G796,J796:M796)=0,"",IF('Settings'!$B$7&lt;&gt;"OK","CHECK SETTINGS",IF(OR(A796="",COUNTIFS($A$2:$A$1001,A796)&lt;&gt;1,COUNTIFS('Employees'!$A$2:$A$101,B796,'Employees'!$I$2:$I$101,"OK")&lt;&gt;1,COUNTIFS('Settings'!$H$11:$H$13,D796)&lt;&gt;1),"CHECK ID / TYPE",IF(OR(NOT(ISNUMBER(E796)),NOT(ISNUMBER(F796)),NOT(ISNUMBER(G796))),"CHECK DATES / FRACTION",IF(OR(E796&lt;MAX('Settings'!$B$2,VLOOKUP(B796,'Employees'!$A$2:$H$101,3,FALSE)),F796&gt;'Settings'!$B$5,F796&lt;E796,NOT(OR(G796=1,AND(G796=0.5,E796=F796))),NOT(OR(J796="Pending",J796="Approved",J796="Denied",J796="Canceled"))),"CHECK DATES / FRACTION / STATUS",IF(AND(OR(J796="Approved",J796="Denied"),OR(K796="",NOT(ISNUMBER(L796)))),"ADD DECISION RECORD",IF(AND(OR(J796="Approved",J796="Pending"),COUNTIFS($B$2:$B$1001,B796,$E$2:$E$1001,"&lt;="&amp;F796,$F$2:$F$1001,"&gt;="&amp;E796,$J$2:$J$1001,"&lt;&gt;Denied",$J$2:$J$1001,"&lt;&gt;Canceled")&gt;1),"OVERLAPPING ACTIVE REQUESTS",IF(NETWORKDAYS(E796,F796,'Holidays'!$A$2:$A$51)=0,"NO WORKDAYS","OK"))))))))</f>
        <v/>
      </c>
    </row>
    <row r="797">
      <c r="A797" s="11" t="n"/>
      <c r="B797" s="11" t="n"/>
      <c r="C797" s="8">
        <f>IF($P797="","",IF($P797&lt;&gt;"OK",NA(),VLOOKUP(B797,'Employees'!$A$2:$I$101,2,FALSE)))</f>
        <v/>
      </c>
      <c r="D797" s="2" t="n"/>
      <c r="E797" s="4" t="n"/>
      <c r="F797" s="4" t="n"/>
      <c r="G797" s="12" t="n"/>
      <c r="H797" s="13">
        <f>IF($P797="","",IF($P797&lt;&gt;"OK",NA(),NETWORKDAYS(E797,F797,'Holidays'!$A$2:$A$51)*G797))</f>
        <v/>
      </c>
      <c r="I797" s="13">
        <f>IF($P797="","",IF($P797&lt;&gt;"OK",NA(),H797*'Settings'!$B$4*VLOOKUP(B797,'Employees'!$A$2:$I$101,5,FALSE)))</f>
        <v/>
      </c>
      <c r="J797" s="2" t="n"/>
      <c r="K797" s="2" t="n"/>
      <c r="L797" s="4" t="n"/>
      <c r="M797" s="2" t="n"/>
      <c r="N797" s="13">
        <f>IF($P797="","",IF($P797&lt;&gt;"OK",NA(),IF(J797="Approved",IF(E797&gt;'Settings'!$B$3,0,NETWORKDAYS(E797,MIN(F797,'Settings'!$B$3),'Holidays'!$A$2:$A$51)*G797*'Settings'!$B$4*VLOOKUP(B797,'Employees'!$A$2:$I$101,5,FALSE)),0)))</f>
        <v/>
      </c>
      <c r="O797" s="13">
        <f>IF($P797="","",IF($P797&lt;&gt;"OK",NA(),IF(J797="Approved",I797-N797,0)))</f>
        <v/>
      </c>
      <c r="P797" s="8">
        <f>IF(COUNTA(A797:B797,D797:G797,J797:M797)=0,"",IF('Settings'!$B$7&lt;&gt;"OK","CHECK SETTINGS",IF(OR(A797="",COUNTIFS($A$2:$A$1001,A797)&lt;&gt;1,COUNTIFS('Employees'!$A$2:$A$101,B797,'Employees'!$I$2:$I$101,"OK")&lt;&gt;1,COUNTIFS('Settings'!$H$11:$H$13,D797)&lt;&gt;1),"CHECK ID / TYPE",IF(OR(NOT(ISNUMBER(E797)),NOT(ISNUMBER(F797)),NOT(ISNUMBER(G797))),"CHECK DATES / FRACTION",IF(OR(E797&lt;MAX('Settings'!$B$2,VLOOKUP(B797,'Employees'!$A$2:$H$101,3,FALSE)),F797&gt;'Settings'!$B$5,F797&lt;E797,NOT(OR(G797=1,AND(G797=0.5,E797=F797))),NOT(OR(J797="Pending",J797="Approved",J797="Denied",J797="Canceled"))),"CHECK DATES / FRACTION / STATUS",IF(AND(OR(J797="Approved",J797="Denied"),OR(K797="",NOT(ISNUMBER(L797)))),"ADD DECISION RECORD",IF(AND(OR(J797="Approved",J797="Pending"),COUNTIFS($B$2:$B$1001,B797,$E$2:$E$1001,"&lt;="&amp;F797,$F$2:$F$1001,"&gt;="&amp;E797,$J$2:$J$1001,"&lt;&gt;Denied",$J$2:$J$1001,"&lt;&gt;Canceled")&gt;1),"OVERLAPPING ACTIVE REQUESTS",IF(NETWORKDAYS(E797,F797,'Holidays'!$A$2:$A$51)=0,"NO WORKDAYS","OK"))))))))</f>
        <v/>
      </c>
    </row>
    <row r="798">
      <c r="A798" s="11" t="n"/>
      <c r="B798" s="11" t="n"/>
      <c r="C798" s="8">
        <f>IF($P798="","",IF($P798&lt;&gt;"OK",NA(),VLOOKUP(B798,'Employees'!$A$2:$I$101,2,FALSE)))</f>
        <v/>
      </c>
      <c r="D798" s="2" t="n"/>
      <c r="E798" s="4" t="n"/>
      <c r="F798" s="4" t="n"/>
      <c r="G798" s="12" t="n"/>
      <c r="H798" s="13">
        <f>IF($P798="","",IF($P798&lt;&gt;"OK",NA(),NETWORKDAYS(E798,F798,'Holidays'!$A$2:$A$51)*G798))</f>
        <v/>
      </c>
      <c r="I798" s="13">
        <f>IF($P798="","",IF($P798&lt;&gt;"OK",NA(),H798*'Settings'!$B$4*VLOOKUP(B798,'Employees'!$A$2:$I$101,5,FALSE)))</f>
        <v/>
      </c>
      <c r="J798" s="2" t="n"/>
      <c r="K798" s="2" t="n"/>
      <c r="L798" s="4" t="n"/>
      <c r="M798" s="2" t="n"/>
      <c r="N798" s="13">
        <f>IF($P798="","",IF($P798&lt;&gt;"OK",NA(),IF(J798="Approved",IF(E798&gt;'Settings'!$B$3,0,NETWORKDAYS(E798,MIN(F798,'Settings'!$B$3),'Holidays'!$A$2:$A$51)*G798*'Settings'!$B$4*VLOOKUP(B798,'Employees'!$A$2:$I$101,5,FALSE)),0)))</f>
        <v/>
      </c>
      <c r="O798" s="13">
        <f>IF($P798="","",IF($P798&lt;&gt;"OK",NA(),IF(J798="Approved",I798-N798,0)))</f>
        <v/>
      </c>
      <c r="P798" s="8">
        <f>IF(COUNTA(A798:B798,D798:G798,J798:M798)=0,"",IF('Settings'!$B$7&lt;&gt;"OK","CHECK SETTINGS",IF(OR(A798="",COUNTIFS($A$2:$A$1001,A798)&lt;&gt;1,COUNTIFS('Employees'!$A$2:$A$101,B798,'Employees'!$I$2:$I$101,"OK")&lt;&gt;1,COUNTIFS('Settings'!$H$11:$H$13,D798)&lt;&gt;1),"CHECK ID / TYPE",IF(OR(NOT(ISNUMBER(E798)),NOT(ISNUMBER(F798)),NOT(ISNUMBER(G798))),"CHECK DATES / FRACTION",IF(OR(E798&lt;MAX('Settings'!$B$2,VLOOKUP(B798,'Employees'!$A$2:$H$101,3,FALSE)),F798&gt;'Settings'!$B$5,F798&lt;E798,NOT(OR(G798=1,AND(G798=0.5,E798=F798))),NOT(OR(J798="Pending",J798="Approved",J798="Denied",J798="Canceled"))),"CHECK DATES / FRACTION / STATUS",IF(AND(OR(J798="Approved",J798="Denied"),OR(K798="",NOT(ISNUMBER(L798)))),"ADD DECISION RECORD",IF(AND(OR(J798="Approved",J798="Pending"),COUNTIFS($B$2:$B$1001,B798,$E$2:$E$1001,"&lt;="&amp;F798,$F$2:$F$1001,"&gt;="&amp;E798,$J$2:$J$1001,"&lt;&gt;Denied",$J$2:$J$1001,"&lt;&gt;Canceled")&gt;1),"OVERLAPPING ACTIVE REQUESTS",IF(NETWORKDAYS(E798,F798,'Holidays'!$A$2:$A$51)=0,"NO WORKDAYS","OK"))))))))</f>
        <v/>
      </c>
    </row>
    <row r="799">
      <c r="A799" s="11" t="n"/>
      <c r="B799" s="11" t="n"/>
      <c r="C799" s="8">
        <f>IF($P799="","",IF($P799&lt;&gt;"OK",NA(),VLOOKUP(B799,'Employees'!$A$2:$I$101,2,FALSE)))</f>
        <v/>
      </c>
      <c r="D799" s="2" t="n"/>
      <c r="E799" s="4" t="n"/>
      <c r="F799" s="4" t="n"/>
      <c r="G799" s="12" t="n"/>
      <c r="H799" s="13">
        <f>IF($P799="","",IF($P799&lt;&gt;"OK",NA(),NETWORKDAYS(E799,F799,'Holidays'!$A$2:$A$51)*G799))</f>
        <v/>
      </c>
      <c r="I799" s="13">
        <f>IF($P799="","",IF($P799&lt;&gt;"OK",NA(),H799*'Settings'!$B$4*VLOOKUP(B799,'Employees'!$A$2:$I$101,5,FALSE)))</f>
        <v/>
      </c>
      <c r="J799" s="2" t="n"/>
      <c r="K799" s="2" t="n"/>
      <c r="L799" s="4" t="n"/>
      <c r="M799" s="2" t="n"/>
      <c r="N799" s="13">
        <f>IF($P799="","",IF($P799&lt;&gt;"OK",NA(),IF(J799="Approved",IF(E799&gt;'Settings'!$B$3,0,NETWORKDAYS(E799,MIN(F799,'Settings'!$B$3),'Holidays'!$A$2:$A$51)*G799*'Settings'!$B$4*VLOOKUP(B799,'Employees'!$A$2:$I$101,5,FALSE)),0)))</f>
        <v/>
      </c>
      <c r="O799" s="13">
        <f>IF($P799="","",IF($P799&lt;&gt;"OK",NA(),IF(J799="Approved",I799-N799,0)))</f>
        <v/>
      </c>
      <c r="P799" s="8">
        <f>IF(COUNTA(A799:B799,D799:G799,J799:M799)=0,"",IF('Settings'!$B$7&lt;&gt;"OK","CHECK SETTINGS",IF(OR(A799="",COUNTIFS($A$2:$A$1001,A799)&lt;&gt;1,COUNTIFS('Employees'!$A$2:$A$101,B799,'Employees'!$I$2:$I$101,"OK")&lt;&gt;1,COUNTIFS('Settings'!$H$11:$H$13,D799)&lt;&gt;1),"CHECK ID / TYPE",IF(OR(NOT(ISNUMBER(E799)),NOT(ISNUMBER(F799)),NOT(ISNUMBER(G799))),"CHECK DATES / FRACTION",IF(OR(E799&lt;MAX('Settings'!$B$2,VLOOKUP(B799,'Employees'!$A$2:$H$101,3,FALSE)),F799&gt;'Settings'!$B$5,F799&lt;E799,NOT(OR(G799=1,AND(G799=0.5,E799=F799))),NOT(OR(J799="Pending",J799="Approved",J799="Denied",J799="Canceled"))),"CHECK DATES / FRACTION / STATUS",IF(AND(OR(J799="Approved",J799="Denied"),OR(K799="",NOT(ISNUMBER(L799)))),"ADD DECISION RECORD",IF(AND(OR(J799="Approved",J799="Pending"),COUNTIFS($B$2:$B$1001,B799,$E$2:$E$1001,"&lt;="&amp;F799,$F$2:$F$1001,"&gt;="&amp;E799,$J$2:$J$1001,"&lt;&gt;Denied",$J$2:$J$1001,"&lt;&gt;Canceled")&gt;1),"OVERLAPPING ACTIVE REQUESTS",IF(NETWORKDAYS(E799,F799,'Holidays'!$A$2:$A$51)=0,"NO WORKDAYS","OK"))))))))</f>
        <v/>
      </c>
    </row>
    <row r="800">
      <c r="A800" s="11" t="n"/>
      <c r="B800" s="11" t="n"/>
      <c r="C800" s="8">
        <f>IF($P800="","",IF($P800&lt;&gt;"OK",NA(),VLOOKUP(B800,'Employees'!$A$2:$I$101,2,FALSE)))</f>
        <v/>
      </c>
      <c r="D800" s="2" t="n"/>
      <c r="E800" s="4" t="n"/>
      <c r="F800" s="4" t="n"/>
      <c r="G800" s="12" t="n"/>
      <c r="H800" s="13">
        <f>IF($P800="","",IF($P800&lt;&gt;"OK",NA(),NETWORKDAYS(E800,F800,'Holidays'!$A$2:$A$51)*G800))</f>
        <v/>
      </c>
      <c r="I800" s="13">
        <f>IF($P800="","",IF($P800&lt;&gt;"OK",NA(),H800*'Settings'!$B$4*VLOOKUP(B800,'Employees'!$A$2:$I$101,5,FALSE)))</f>
        <v/>
      </c>
      <c r="J800" s="2" t="n"/>
      <c r="K800" s="2" t="n"/>
      <c r="L800" s="4" t="n"/>
      <c r="M800" s="2" t="n"/>
      <c r="N800" s="13">
        <f>IF($P800="","",IF($P800&lt;&gt;"OK",NA(),IF(J800="Approved",IF(E800&gt;'Settings'!$B$3,0,NETWORKDAYS(E800,MIN(F800,'Settings'!$B$3),'Holidays'!$A$2:$A$51)*G800*'Settings'!$B$4*VLOOKUP(B800,'Employees'!$A$2:$I$101,5,FALSE)),0)))</f>
        <v/>
      </c>
      <c r="O800" s="13">
        <f>IF($P800="","",IF($P800&lt;&gt;"OK",NA(),IF(J800="Approved",I800-N800,0)))</f>
        <v/>
      </c>
      <c r="P800" s="8">
        <f>IF(COUNTA(A800:B800,D800:G800,J800:M800)=0,"",IF('Settings'!$B$7&lt;&gt;"OK","CHECK SETTINGS",IF(OR(A800="",COUNTIFS($A$2:$A$1001,A800)&lt;&gt;1,COUNTIFS('Employees'!$A$2:$A$101,B800,'Employees'!$I$2:$I$101,"OK")&lt;&gt;1,COUNTIFS('Settings'!$H$11:$H$13,D800)&lt;&gt;1),"CHECK ID / TYPE",IF(OR(NOT(ISNUMBER(E800)),NOT(ISNUMBER(F800)),NOT(ISNUMBER(G800))),"CHECK DATES / FRACTION",IF(OR(E800&lt;MAX('Settings'!$B$2,VLOOKUP(B800,'Employees'!$A$2:$H$101,3,FALSE)),F800&gt;'Settings'!$B$5,F800&lt;E800,NOT(OR(G800=1,AND(G800=0.5,E800=F800))),NOT(OR(J800="Pending",J800="Approved",J800="Denied",J800="Canceled"))),"CHECK DATES / FRACTION / STATUS",IF(AND(OR(J800="Approved",J800="Denied"),OR(K800="",NOT(ISNUMBER(L800)))),"ADD DECISION RECORD",IF(AND(OR(J800="Approved",J800="Pending"),COUNTIFS($B$2:$B$1001,B800,$E$2:$E$1001,"&lt;="&amp;F800,$F$2:$F$1001,"&gt;="&amp;E800,$J$2:$J$1001,"&lt;&gt;Denied",$J$2:$J$1001,"&lt;&gt;Canceled")&gt;1),"OVERLAPPING ACTIVE REQUESTS",IF(NETWORKDAYS(E800,F800,'Holidays'!$A$2:$A$51)=0,"NO WORKDAYS","OK"))))))))</f>
        <v/>
      </c>
    </row>
    <row r="801">
      <c r="A801" s="11" t="n"/>
      <c r="B801" s="11" t="n"/>
      <c r="C801" s="8">
        <f>IF($P801="","",IF($P801&lt;&gt;"OK",NA(),VLOOKUP(B801,'Employees'!$A$2:$I$101,2,FALSE)))</f>
        <v/>
      </c>
      <c r="D801" s="2" t="n"/>
      <c r="E801" s="4" t="n"/>
      <c r="F801" s="4" t="n"/>
      <c r="G801" s="12" t="n"/>
      <c r="H801" s="13">
        <f>IF($P801="","",IF($P801&lt;&gt;"OK",NA(),NETWORKDAYS(E801,F801,'Holidays'!$A$2:$A$51)*G801))</f>
        <v/>
      </c>
      <c r="I801" s="13">
        <f>IF($P801="","",IF($P801&lt;&gt;"OK",NA(),H801*'Settings'!$B$4*VLOOKUP(B801,'Employees'!$A$2:$I$101,5,FALSE)))</f>
        <v/>
      </c>
      <c r="J801" s="2" t="n"/>
      <c r="K801" s="2" t="n"/>
      <c r="L801" s="4" t="n"/>
      <c r="M801" s="2" t="n"/>
      <c r="N801" s="13">
        <f>IF($P801="","",IF($P801&lt;&gt;"OK",NA(),IF(J801="Approved",IF(E801&gt;'Settings'!$B$3,0,NETWORKDAYS(E801,MIN(F801,'Settings'!$B$3),'Holidays'!$A$2:$A$51)*G801*'Settings'!$B$4*VLOOKUP(B801,'Employees'!$A$2:$I$101,5,FALSE)),0)))</f>
        <v/>
      </c>
      <c r="O801" s="13">
        <f>IF($P801="","",IF($P801&lt;&gt;"OK",NA(),IF(J801="Approved",I801-N801,0)))</f>
        <v/>
      </c>
      <c r="P801" s="8">
        <f>IF(COUNTA(A801:B801,D801:G801,J801:M801)=0,"",IF('Settings'!$B$7&lt;&gt;"OK","CHECK SETTINGS",IF(OR(A801="",COUNTIFS($A$2:$A$1001,A801)&lt;&gt;1,COUNTIFS('Employees'!$A$2:$A$101,B801,'Employees'!$I$2:$I$101,"OK")&lt;&gt;1,COUNTIFS('Settings'!$H$11:$H$13,D801)&lt;&gt;1),"CHECK ID / TYPE",IF(OR(NOT(ISNUMBER(E801)),NOT(ISNUMBER(F801)),NOT(ISNUMBER(G801))),"CHECK DATES / FRACTION",IF(OR(E801&lt;MAX('Settings'!$B$2,VLOOKUP(B801,'Employees'!$A$2:$H$101,3,FALSE)),F801&gt;'Settings'!$B$5,F801&lt;E801,NOT(OR(G801=1,AND(G801=0.5,E801=F801))),NOT(OR(J801="Pending",J801="Approved",J801="Denied",J801="Canceled"))),"CHECK DATES / FRACTION / STATUS",IF(AND(OR(J801="Approved",J801="Denied"),OR(K801="",NOT(ISNUMBER(L801)))),"ADD DECISION RECORD",IF(AND(OR(J801="Approved",J801="Pending"),COUNTIFS($B$2:$B$1001,B801,$E$2:$E$1001,"&lt;="&amp;F801,$F$2:$F$1001,"&gt;="&amp;E801,$J$2:$J$1001,"&lt;&gt;Denied",$J$2:$J$1001,"&lt;&gt;Canceled")&gt;1),"OVERLAPPING ACTIVE REQUESTS",IF(NETWORKDAYS(E801,F801,'Holidays'!$A$2:$A$51)=0,"NO WORKDAYS","OK"))))))))</f>
        <v/>
      </c>
    </row>
    <row r="802">
      <c r="A802" s="11" t="n"/>
      <c r="B802" s="11" t="n"/>
      <c r="C802" s="8">
        <f>IF($P802="","",IF($P802&lt;&gt;"OK",NA(),VLOOKUP(B802,'Employees'!$A$2:$I$101,2,FALSE)))</f>
        <v/>
      </c>
      <c r="D802" s="2" t="n"/>
      <c r="E802" s="4" t="n"/>
      <c r="F802" s="4" t="n"/>
      <c r="G802" s="12" t="n"/>
      <c r="H802" s="13">
        <f>IF($P802="","",IF($P802&lt;&gt;"OK",NA(),NETWORKDAYS(E802,F802,'Holidays'!$A$2:$A$51)*G802))</f>
        <v/>
      </c>
      <c r="I802" s="13">
        <f>IF($P802="","",IF($P802&lt;&gt;"OK",NA(),H802*'Settings'!$B$4*VLOOKUP(B802,'Employees'!$A$2:$I$101,5,FALSE)))</f>
        <v/>
      </c>
      <c r="J802" s="2" t="n"/>
      <c r="K802" s="2" t="n"/>
      <c r="L802" s="4" t="n"/>
      <c r="M802" s="2" t="n"/>
      <c r="N802" s="13">
        <f>IF($P802="","",IF($P802&lt;&gt;"OK",NA(),IF(J802="Approved",IF(E802&gt;'Settings'!$B$3,0,NETWORKDAYS(E802,MIN(F802,'Settings'!$B$3),'Holidays'!$A$2:$A$51)*G802*'Settings'!$B$4*VLOOKUP(B802,'Employees'!$A$2:$I$101,5,FALSE)),0)))</f>
        <v/>
      </c>
      <c r="O802" s="13">
        <f>IF($P802="","",IF($P802&lt;&gt;"OK",NA(),IF(J802="Approved",I802-N802,0)))</f>
        <v/>
      </c>
      <c r="P802" s="8">
        <f>IF(COUNTA(A802:B802,D802:G802,J802:M802)=0,"",IF('Settings'!$B$7&lt;&gt;"OK","CHECK SETTINGS",IF(OR(A802="",COUNTIFS($A$2:$A$1001,A802)&lt;&gt;1,COUNTIFS('Employees'!$A$2:$A$101,B802,'Employees'!$I$2:$I$101,"OK")&lt;&gt;1,COUNTIFS('Settings'!$H$11:$H$13,D802)&lt;&gt;1),"CHECK ID / TYPE",IF(OR(NOT(ISNUMBER(E802)),NOT(ISNUMBER(F802)),NOT(ISNUMBER(G802))),"CHECK DATES / FRACTION",IF(OR(E802&lt;MAX('Settings'!$B$2,VLOOKUP(B802,'Employees'!$A$2:$H$101,3,FALSE)),F802&gt;'Settings'!$B$5,F802&lt;E802,NOT(OR(G802=1,AND(G802=0.5,E802=F802))),NOT(OR(J802="Pending",J802="Approved",J802="Denied",J802="Canceled"))),"CHECK DATES / FRACTION / STATUS",IF(AND(OR(J802="Approved",J802="Denied"),OR(K802="",NOT(ISNUMBER(L802)))),"ADD DECISION RECORD",IF(AND(OR(J802="Approved",J802="Pending"),COUNTIFS($B$2:$B$1001,B802,$E$2:$E$1001,"&lt;="&amp;F802,$F$2:$F$1001,"&gt;="&amp;E802,$J$2:$J$1001,"&lt;&gt;Denied",$J$2:$J$1001,"&lt;&gt;Canceled")&gt;1),"OVERLAPPING ACTIVE REQUESTS",IF(NETWORKDAYS(E802,F802,'Holidays'!$A$2:$A$51)=0,"NO WORKDAYS","OK"))))))))</f>
        <v/>
      </c>
    </row>
    <row r="803">
      <c r="A803" s="11" t="n"/>
      <c r="B803" s="11" t="n"/>
      <c r="C803" s="8">
        <f>IF($P803="","",IF($P803&lt;&gt;"OK",NA(),VLOOKUP(B803,'Employees'!$A$2:$I$101,2,FALSE)))</f>
        <v/>
      </c>
      <c r="D803" s="2" t="n"/>
      <c r="E803" s="4" t="n"/>
      <c r="F803" s="4" t="n"/>
      <c r="G803" s="12" t="n"/>
      <c r="H803" s="13">
        <f>IF($P803="","",IF($P803&lt;&gt;"OK",NA(),NETWORKDAYS(E803,F803,'Holidays'!$A$2:$A$51)*G803))</f>
        <v/>
      </c>
      <c r="I803" s="13">
        <f>IF($P803="","",IF($P803&lt;&gt;"OK",NA(),H803*'Settings'!$B$4*VLOOKUP(B803,'Employees'!$A$2:$I$101,5,FALSE)))</f>
        <v/>
      </c>
      <c r="J803" s="2" t="n"/>
      <c r="K803" s="2" t="n"/>
      <c r="L803" s="4" t="n"/>
      <c r="M803" s="2" t="n"/>
      <c r="N803" s="13">
        <f>IF($P803="","",IF($P803&lt;&gt;"OK",NA(),IF(J803="Approved",IF(E803&gt;'Settings'!$B$3,0,NETWORKDAYS(E803,MIN(F803,'Settings'!$B$3),'Holidays'!$A$2:$A$51)*G803*'Settings'!$B$4*VLOOKUP(B803,'Employees'!$A$2:$I$101,5,FALSE)),0)))</f>
        <v/>
      </c>
      <c r="O803" s="13">
        <f>IF($P803="","",IF($P803&lt;&gt;"OK",NA(),IF(J803="Approved",I803-N803,0)))</f>
        <v/>
      </c>
      <c r="P803" s="8">
        <f>IF(COUNTA(A803:B803,D803:G803,J803:M803)=0,"",IF('Settings'!$B$7&lt;&gt;"OK","CHECK SETTINGS",IF(OR(A803="",COUNTIFS($A$2:$A$1001,A803)&lt;&gt;1,COUNTIFS('Employees'!$A$2:$A$101,B803,'Employees'!$I$2:$I$101,"OK")&lt;&gt;1,COUNTIFS('Settings'!$H$11:$H$13,D803)&lt;&gt;1),"CHECK ID / TYPE",IF(OR(NOT(ISNUMBER(E803)),NOT(ISNUMBER(F803)),NOT(ISNUMBER(G803))),"CHECK DATES / FRACTION",IF(OR(E803&lt;MAX('Settings'!$B$2,VLOOKUP(B803,'Employees'!$A$2:$H$101,3,FALSE)),F803&gt;'Settings'!$B$5,F803&lt;E803,NOT(OR(G803=1,AND(G803=0.5,E803=F803))),NOT(OR(J803="Pending",J803="Approved",J803="Denied",J803="Canceled"))),"CHECK DATES / FRACTION / STATUS",IF(AND(OR(J803="Approved",J803="Denied"),OR(K803="",NOT(ISNUMBER(L803)))),"ADD DECISION RECORD",IF(AND(OR(J803="Approved",J803="Pending"),COUNTIFS($B$2:$B$1001,B803,$E$2:$E$1001,"&lt;="&amp;F803,$F$2:$F$1001,"&gt;="&amp;E803,$J$2:$J$1001,"&lt;&gt;Denied",$J$2:$J$1001,"&lt;&gt;Canceled")&gt;1),"OVERLAPPING ACTIVE REQUESTS",IF(NETWORKDAYS(E803,F803,'Holidays'!$A$2:$A$51)=0,"NO WORKDAYS","OK"))))))))</f>
        <v/>
      </c>
    </row>
    <row r="804">
      <c r="A804" s="11" t="n"/>
      <c r="B804" s="11" t="n"/>
      <c r="C804" s="8">
        <f>IF($P804="","",IF($P804&lt;&gt;"OK",NA(),VLOOKUP(B804,'Employees'!$A$2:$I$101,2,FALSE)))</f>
        <v/>
      </c>
      <c r="D804" s="2" t="n"/>
      <c r="E804" s="4" t="n"/>
      <c r="F804" s="4" t="n"/>
      <c r="G804" s="12" t="n"/>
      <c r="H804" s="13">
        <f>IF($P804="","",IF($P804&lt;&gt;"OK",NA(),NETWORKDAYS(E804,F804,'Holidays'!$A$2:$A$51)*G804))</f>
        <v/>
      </c>
      <c r="I804" s="13">
        <f>IF($P804="","",IF($P804&lt;&gt;"OK",NA(),H804*'Settings'!$B$4*VLOOKUP(B804,'Employees'!$A$2:$I$101,5,FALSE)))</f>
        <v/>
      </c>
      <c r="J804" s="2" t="n"/>
      <c r="K804" s="2" t="n"/>
      <c r="L804" s="4" t="n"/>
      <c r="M804" s="2" t="n"/>
      <c r="N804" s="13">
        <f>IF($P804="","",IF($P804&lt;&gt;"OK",NA(),IF(J804="Approved",IF(E804&gt;'Settings'!$B$3,0,NETWORKDAYS(E804,MIN(F804,'Settings'!$B$3),'Holidays'!$A$2:$A$51)*G804*'Settings'!$B$4*VLOOKUP(B804,'Employees'!$A$2:$I$101,5,FALSE)),0)))</f>
        <v/>
      </c>
      <c r="O804" s="13">
        <f>IF($P804="","",IF($P804&lt;&gt;"OK",NA(),IF(J804="Approved",I804-N804,0)))</f>
        <v/>
      </c>
      <c r="P804" s="8">
        <f>IF(COUNTA(A804:B804,D804:G804,J804:M804)=0,"",IF('Settings'!$B$7&lt;&gt;"OK","CHECK SETTINGS",IF(OR(A804="",COUNTIFS($A$2:$A$1001,A804)&lt;&gt;1,COUNTIFS('Employees'!$A$2:$A$101,B804,'Employees'!$I$2:$I$101,"OK")&lt;&gt;1,COUNTIFS('Settings'!$H$11:$H$13,D804)&lt;&gt;1),"CHECK ID / TYPE",IF(OR(NOT(ISNUMBER(E804)),NOT(ISNUMBER(F804)),NOT(ISNUMBER(G804))),"CHECK DATES / FRACTION",IF(OR(E804&lt;MAX('Settings'!$B$2,VLOOKUP(B804,'Employees'!$A$2:$H$101,3,FALSE)),F804&gt;'Settings'!$B$5,F804&lt;E804,NOT(OR(G804=1,AND(G804=0.5,E804=F804))),NOT(OR(J804="Pending",J804="Approved",J804="Denied",J804="Canceled"))),"CHECK DATES / FRACTION / STATUS",IF(AND(OR(J804="Approved",J804="Denied"),OR(K804="",NOT(ISNUMBER(L804)))),"ADD DECISION RECORD",IF(AND(OR(J804="Approved",J804="Pending"),COUNTIFS($B$2:$B$1001,B804,$E$2:$E$1001,"&lt;="&amp;F804,$F$2:$F$1001,"&gt;="&amp;E804,$J$2:$J$1001,"&lt;&gt;Denied",$J$2:$J$1001,"&lt;&gt;Canceled")&gt;1),"OVERLAPPING ACTIVE REQUESTS",IF(NETWORKDAYS(E804,F804,'Holidays'!$A$2:$A$51)=0,"NO WORKDAYS","OK"))))))))</f>
        <v/>
      </c>
    </row>
    <row r="805">
      <c r="A805" s="11" t="n"/>
      <c r="B805" s="11" t="n"/>
      <c r="C805" s="8">
        <f>IF($P805="","",IF($P805&lt;&gt;"OK",NA(),VLOOKUP(B805,'Employees'!$A$2:$I$101,2,FALSE)))</f>
        <v/>
      </c>
      <c r="D805" s="2" t="n"/>
      <c r="E805" s="4" t="n"/>
      <c r="F805" s="4" t="n"/>
      <c r="G805" s="12" t="n"/>
      <c r="H805" s="13">
        <f>IF($P805="","",IF($P805&lt;&gt;"OK",NA(),NETWORKDAYS(E805,F805,'Holidays'!$A$2:$A$51)*G805))</f>
        <v/>
      </c>
      <c r="I805" s="13">
        <f>IF($P805="","",IF($P805&lt;&gt;"OK",NA(),H805*'Settings'!$B$4*VLOOKUP(B805,'Employees'!$A$2:$I$101,5,FALSE)))</f>
        <v/>
      </c>
      <c r="J805" s="2" t="n"/>
      <c r="K805" s="2" t="n"/>
      <c r="L805" s="4" t="n"/>
      <c r="M805" s="2" t="n"/>
      <c r="N805" s="13">
        <f>IF($P805="","",IF($P805&lt;&gt;"OK",NA(),IF(J805="Approved",IF(E805&gt;'Settings'!$B$3,0,NETWORKDAYS(E805,MIN(F805,'Settings'!$B$3),'Holidays'!$A$2:$A$51)*G805*'Settings'!$B$4*VLOOKUP(B805,'Employees'!$A$2:$I$101,5,FALSE)),0)))</f>
        <v/>
      </c>
      <c r="O805" s="13">
        <f>IF($P805="","",IF($P805&lt;&gt;"OK",NA(),IF(J805="Approved",I805-N805,0)))</f>
        <v/>
      </c>
      <c r="P805" s="8">
        <f>IF(COUNTA(A805:B805,D805:G805,J805:M805)=0,"",IF('Settings'!$B$7&lt;&gt;"OK","CHECK SETTINGS",IF(OR(A805="",COUNTIFS($A$2:$A$1001,A805)&lt;&gt;1,COUNTIFS('Employees'!$A$2:$A$101,B805,'Employees'!$I$2:$I$101,"OK")&lt;&gt;1,COUNTIFS('Settings'!$H$11:$H$13,D805)&lt;&gt;1),"CHECK ID / TYPE",IF(OR(NOT(ISNUMBER(E805)),NOT(ISNUMBER(F805)),NOT(ISNUMBER(G805))),"CHECK DATES / FRACTION",IF(OR(E805&lt;MAX('Settings'!$B$2,VLOOKUP(B805,'Employees'!$A$2:$H$101,3,FALSE)),F805&gt;'Settings'!$B$5,F805&lt;E805,NOT(OR(G805=1,AND(G805=0.5,E805=F805))),NOT(OR(J805="Pending",J805="Approved",J805="Denied",J805="Canceled"))),"CHECK DATES / FRACTION / STATUS",IF(AND(OR(J805="Approved",J805="Denied"),OR(K805="",NOT(ISNUMBER(L805)))),"ADD DECISION RECORD",IF(AND(OR(J805="Approved",J805="Pending"),COUNTIFS($B$2:$B$1001,B805,$E$2:$E$1001,"&lt;="&amp;F805,$F$2:$F$1001,"&gt;="&amp;E805,$J$2:$J$1001,"&lt;&gt;Denied",$J$2:$J$1001,"&lt;&gt;Canceled")&gt;1),"OVERLAPPING ACTIVE REQUESTS",IF(NETWORKDAYS(E805,F805,'Holidays'!$A$2:$A$51)=0,"NO WORKDAYS","OK"))))))))</f>
        <v/>
      </c>
    </row>
    <row r="806">
      <c r="A806" s="11" t="n"/>
      <c r="B806" s="11" t="n"/>
      <c r="C806" s="8">
        <f>IF($P806="","",IF($P806&lt;&gt;"OK",NA(),VLOOKUP(B806,'Employees'!$A$2:$I$101,2,FALSE)))</f>
        <v/>
      </c>
      <c r="D806" s="2" t="n"/>
      <c r="E806" s="4" t="n"/>
      <c r="F806" s="4" t="n"/>
      <c r="G806" s="12" t="n"/>
      <c r="H806" s="13">
        <f>IF($P806="","",IF($P806&lt;&gt;"OK",NA(),NETWORKDAYS(E806,F806,'Holidays'!$A$2:$A$51)*G806))</f>
        <v/>
      </c>
      <c r="I806" s="13">
        <f>IF($P806="","",IF($P806&lt;&gt;"OK",NA(),H806*'Settings'!$B$4*VLOOKUP(B806,'Employees'!$A$2:$I$101,5,FALSE)))</f>
        <v/>
      </c>
      <c r="J806" s="2" t="n"/>
      <c r="K806" s="2" t="n"/>
      <c r="L806" s="4" t="n"/>
      <c r="M806" s="2" t="n"/>
      <c r="N806" s="13">
        <f>IF($P806="","",IF($P806&lt;&gt;"OK",NA(),IF(J806="Approved",IF(E806&gt;'Settings'!$B$3,0,NETWORKDAYS(E806,MIN(F806,'Settings'!$B$3),'Holidays'!$A$2:$A$51)*G806*'Settings'!$B$4*VLOOKUP(B806,'Employees'!$A$2:$I$101,5,FALSE)),0)))</f>
        <v/>
      </c>
      <c r="O806" s="13">
        <f>IF($P806="","",IF($P806&lt;&gt;"OK",NA(),IF(J806="Approved",I806-N806,0)))</f>
        <v/>
      </c>
      <c r="P806" s="8">
        <f>IF(COUNTA(A806:B806,D806:G806,J806:M806)=0,"",IF('Settings'!$B$7&lt;&gt;"OK","CHECK SETTINGS",IF(OR(A806="",COUNTIFS($A$2:$A$1001,A806)&lt;&gt;1,COUNTIFS('Employees'!$A$2:$A$101,B806,'Employees'!$I$2:$I$101,"OK")&lt;&gt;1,COUNTIFS('Settings'!$H$11:$H$13,D806)&lt;&gt;1),"CHECK ID / TYPE",IF(OR(NOT(ISNUMBER(E806)),NOT(ISNUMBER(F806)),NOT(ISNUMBER(G806))),"CHECK DATES / FRACTION",IF(OR(E806&lt;MAX('Settings'!$B$2,VLOOKUP(B806,'Employees'!$A$2:$H$101,3,FALSE)),F806&gt;'Settings'!$B$5,F806&lt;E806,NOT(OR(G806=1,AND(G806=0.5,E806=F806))),NOT(OR(J806="Pending",J806="Approved",J806="Denied",J806="Canceled"))),"CHECK DATES / FRACTION / STATUS",IF(AND(OR(J806="Approved",J806="Denied"),OR(K806="",NOT(ISNUMBER(L806)))),"ADD DECISION RECORD",IF(AND(OR(J806="Approved",J806="Pending"),COUNTIFS($B$2:$B$1001,B806,$E$2:$E$1001,"&lt;="&amp;F806,$F$2:$F$1001,"&gt;="&amp;E806,$J$2:$J$1001,"&lt;&gt;Denied",$J$2:$J$1001,"&lt;&gt;Canceled")&gt;1),"OVERLAPPING ACTIVE REQUESTS",IF(NETWORKDAYS(E806,F806,'Holidays'!$A$2:$A$51)=0,"NO WORKDAYS","OK"))))))))</f>
        <v/>
      </c>
    </row>
    <row r="807">
      <c r="A807" s="11" t="n"/>
      <c r="B807" s="11" t="n"/>
      <c r="C807" s="8">
        <f>IF($P807="","",IF($P807&lt;&gt;"OK",NA(),VLOOKUP(B807,'Employees'!$A$2:$I$101,2,FALSE)))</f>
        <v/>
      </c>
      <c r="D807" s="2" t="n"/>
      <c r="E807" s="4" t="n"/>
      <c r="F807" s="4" t="n"/>
      <c r="G807" s="12" t="n"/>
      <c r="H807" s="13">
        <f>IF($P807="","",IF($P807&lt;&gt;"OK",NA(),NETWORKDAYS(E807,F807,'Holidays'!$A$2:$A$51)*G807))</f>
        <v/>
      </c>
      <c r="I807" s="13">
        <f>IF($P807="","",IF($P807&lt;&gt;"OK",NA(),H807*'Settings'!$B$4*VLOOKUP(B807,'Employees'!$A$2:$I$101,5,FALSE)))</f>
        <v/>
      </c>
      <c r="J807" s="2" t="n"/>
      <c r="K807" s="2" t="n"/>
      <c r="L807" s="4" t="n"/>
      <c r="M807" s="2" t="n"/>
      <c r="N807" s="13">
        <f>IF($P807="","",IF($P807&lt;&gt;"OK",NA(),IF(J807="Approved",IF(E807&gt;'Settings'!$B$3,0,NETWORKDAYS(E807,MIN(F807,'Settings'!$B$3),'Holidays'!$A$2:$A$51)*G807*'Settings'!$B$4*VLOOKUP(B807,'Employees'!$A$2:$I$101,5,FALSE)),0)))</f>
        <v/>
      </c>
      <c r="O807" s="13">
        <f>IF($P807="","",IF($P807&lt;&gt;"OK",NA(),IF(J807="Approved",I807-N807,0)))</f>
        <v/>
      </c>
      <c r="P807" s="8">
        <f>IF(COUNTA(A807:B807,D807:G807,J807:M807)=0,"",IF('Settings'!$B$7&lt;&gt;"OK","CHECK SETTINGS",IF(OR(A807="",COUNTIFS($A$2:$A$1001,A807)&lt;&gt;1,COUNTIFS('Employees'!$A$2:$A$101,B807,'Employees'!$I$2:$I$101,"OK")&lt;&gt;1,COUNTIFS('Settings'!$H$11:$H$13,D807)&lt;&gt;1),"CHECK ID / TYPE",IF(OR(NOT(ISNUMBER(E807)),NOT(ISNUMBER(F807)),NOT(ISNUMBER(G807))),"CHECK DATES / FRACTION",IF(OR(E807&lt;MAX('Settings'!$B$2,VLOOKUP(B807,'Employees'!$A$2:$H$101,3,FALSE)),F807&gt;'Settings'!$B$5,F807&lt;E807,NOT(OR(G807=1,AND(G807=0.5,E807=F807))),NOT(OR(J807="Pending",J807="Approved",J807="Denied",J807="Canceled"))),"CHECK DATES / FRACTION / STATUS",IF(AND(OR(J807="Approved",J807="Denied"),OR(K807="",NOT(ISNUMBER(L807)))),"ADD DECISION RECORD",IF(AND(OR(J807="Approved",J807="Pending"),COUNTIFS($B$2:$B$1001,B807,$E$2:$E$1001,"&lt;="&amp;F807,$F$2:$F$1001,"&gt;="&amp;E807,$J$2:$J$1001,"&lt;&gt;Denied",$J$2:$J$1001,"&lt;&gt;Canceled")&gt;1),"OVERLAPPING ACTIVE REQUESTS",IF(NETWORKDAYS(E807,F807,'Holidays'!$A$2:$A$51)=0,"NO WORKDAYS","OK"))))))))</f>
        <v/>
      </c>
    </row>
    <row r="808">
      <c r="A808" s="11" t="n"/>
      <c r="B808" s="11" t="n"/>
      <c r="C808" s="8">
        <f>IF($P808="","",IF($P808&lt;&gt;"OK",NA(),VLOOKUP(B808,'Employees'!$A$2:$I$101,2,FALSE)))</f>
        <v/>
      </c>
      <c r="D808" s="2" t="n"/>
      <c r="E808" s="4" t="n"/>
      <c r="F808" s="4" t="n"/>
      <c r="G808" s="12" t="n"/>
      <c r="H808" s="13">
        <f>IF($P808="","",IF($P808&lt;&gt;"OK",NA(),NETWORKDAYS(E808,F808,'Holidays'!$A$2:$A$51)*G808))</f>
        <v/>
      </c>
      <c r="I808" s="13">
        <f>IF($P808="","",IF($P808&lt;&gt;"OK",NA(),H808*'Settings'!$B$4*VLOOKUP(B808,'Employees'!$A$2:$I$101,5,FALSE)))</f>
        <v/>
      </c>
      <c r="J808" s="2" t="n"/>
      <c r="K808" s="2" t="n"/>
      <c r="L808" s="4" t="n"/>
      <c r="M808" s="2" t="n"/>
      <c r="N808" s="13">
        <f>IF($P808="","",IF($P808&lt;&gt;"OK",NA(),IF(J808="Approved",IF(E808&gt;'Settings'!$B$3,0,NETWORKDAYS(E808,MIN(F808,'Settings'!$B$3),'Holidays'!$A$2:$A$51)*G808*'Settings'!$B$4*VLOOKUP(B808,'Employees'!$A$2:$I$101,5,FALSE)),0)))</f>
        <v/>
      </c>
      <c r="O808" s="13">
        <f>IF($P808="","",IF($P808&lt;&gt;"OK",NA(),IF(J808="Approved",I808-N808,0)))</f>
        <v/>
      </c>
      <c r="P808" s="8">
        <f>IF(COUNTA(A808:B808,D808:G808,J808:M808)=0,"",IF('Settings'!$B$7&lt;&gt;"OK","CHECK SETTINGS",IF(OR(A808="",COUNTIFS($A$2:$A$1001,A808)&lt;&gt;1,COUNTIFS('Employees'!$A$2:$A$101,B808,'Employees'!$I$2:$I$101,"OK")&lt;&gt;1,COUNTIFS('Settings'!$H$11:$H$13,D808)&lt;&gt;1),"CHECK ID / TYPE",IF(OR(NOT(ISNUMBER(E808)),NOT(ISNUMBER(F808)),NOT(ISNUMBER(G808))),"CHECK DATES / FRACTION",IF(OR(E808&lt;MAX('Settings'!$B$2,VLOOKUP(B808,'Employees'!$A$2:$H$101,3,FALSE)),F808&gt;'Settings'!$B$5,F808&lt;E808,NOT(OR(G808=1,AND(G808=0.5,E808=F808))),NOT(OR(J808="Pending",J808="Approved",J808="Denied",J808="Canceled"))),"CHECK DATES / FRACTION / STATUS",IF(AND(OR(J808="Approved",J808="Denied"),OR(K808="",NOT(ISNUMBER(L808)))),"ADD DECISION RECORD",IF(AND(OR(J808="Approved",J808="Pending"),COUNTIFS($B$2:$B$1001,B808,$E$2:$E$1001,"&lt;="&amp;F808,$F$2:$F$1001,"&gt;="&amp;E808,$J$2:$J$1001,"&lt;&gt;Denied",$J$2:$J$1001,"&lt;&gt;Canceled")&gt;1),"OVERLAPPING ACTIVE REQUESTS",IF(NETWORKDAYS(E808,F808,'Holidays'!$A$2:$A$51)=0,"NO WORKDAYS","OK"))))))))</f>
        <v/>
      </c>
    </row>
    <row r="809">
      <c r="A809" s="11" t="n"/>
      <c r="B809" s="11" t="n"/>
      <c r="C809" s="8">
        <f>IF($P809="","",IF($P809&lt;&gt;"OK",NA(),VLOOKUP(B809,'Employees'!$A$2:$I$101,2,FALSE)))</f>
        <v/>
      </c>
      <c r="D809" s="2" t="n"/>
      <c r="E809" s="4" t="n"/>
      <c r="F809" s="4" t="n"/>
      <c r="G809" s="12" t="n"/>
      <c r="H809" s="13">
        <f>IF($P809="","",IF($P809&lt;&gt;"OK",NA(),NETWORKDAYS(E809,F809,'Holidays'!$A$2:$A$51)*G809))</f>
        <v/>
      </c>
      <c r="I809" s="13">
        <f>IF($P809="","",IF($P809&lt;&gt;"OK",NA(),H809*'Settings'!$B$4*VLOOKUP(B809,'Employees'!$A$2:$I$101,5,FALSE)))</f>
        <v/>
      </c>
      <c r="J809" s="2" t="n"/>
      <c r="K809" s="2" t="n"/>
      <c r="L809" s="4" t="n"/>
      <c r="M809" s="2" t="n"/>
      <c r="N809" s="13">
        <f>IF($P809="","",IF($P809&lt;&gt;"OK",NA(),IF(J809="Approved",IF(E809&gt;'Settings'!$B$3,0,NETWORKDAYS(E809,MIN(F809,'Settings'!$B$3),'Holidays'!$A$2:$A$51)*G809*'Settings'!$B$4*VLOOKUP(B809,'Employees'!$A$2:$I$101,5,FALSE)),0)))</f>
        <v/>
      </c>
      <c r="O809" s="13">
        <f>IF($P809="","",IF($P809&lt;&gt;"OK",NA(),IF(J809="Approved",I809-N809,0)))</f>
        <v/>
      </c>
      <c r="P809" s="8">
        <f>IF(COUNTA(A809:B809,D809:G809,J809:M809)=0,"",IF('Settings'!$B$7&lt;&gt;"OK","CHECK SETTINGS",IF(OR(A809="",COUNTIFS($A$2:$A$1001,A809)&lt;&gt;1,COUNTIFS('Employees'!$A$2:$A$101,B809,'Employees'!$I$2:$I$101,"OK")&lt;&gt;1,COUNTIFS('Settings'!$H$11:$H$13,D809)&lt;&gt;1),"CHECK ID / TYPE",IF(OR(NOT(ISNUMBER(E809)),NOT(ISNUMBER(F809)),NOT(ISNUMBER(G809))),"CHECK DATES / FRACTION",IF(OR(E809&lt;MAX('Settings'!$B$2,VLOOKUP(B809,'Employees'!$A$2:$H$101,3,FALSE)),F809&gt;'Settings'!$B$5,F809&lt;E809,NOT(OR(G809=1,AND(G809=0.5,E809=F809))),NOT(OR(J809="Pending",J809="Approved",J809="Denied",J809="Canceled"))),"CHECK DATES / FRACTION / STATUS",IF(AND(OR(J809="Approved",J809="Denied"),OR(K809="",NOT(ISNUMBER(L809)))),"ADD DECISION RECORD",IF(AND(OR(J809="Approved",J809="Pending"),COUNTIFS($B$2:$B$1001,B809,$E$2:$E$1001,"&lt;="&amp;F809,$F$2:$F$1001,"&gt;="&amp;E809,$J$2:$J$1001,"&lt;&gt;Denied",$J$2:$J$1001,"&lt;&gt;Canceled")&gt;1),"OVERLAPPING ACTIVE REQUESTS",IF(NETWORKDAYS(E809,F809,'Holidays'!$A$2:$A$51)=0,"NO WORKDAYS","OK"))))))))</f>
        <v/>
      </c>
    </row>
    <row r="810">
      <c r="A810" s="11" t="n"/>
      <c r="B810" s="11" t="n"/>
      <c r="C810" s="8">
        <f>IF($P810="","",IF($P810&lt;&gt;"OK",NA(),VLOOKUP(B810,'Employees'!$A$2:$I$101,2,FALSE)))</f>
        <v/>
      </c>
      <c r="D810" s="2" t="n"/>
      <c r="E810" s="4" t="n"/>
      <c r="F810" s="4" t="n"/>
      <c r="G810" s="12" t="n"/>
      <c r="H810" s="13">
        <f>IF($P810="","",IF($P810&lt;&gt;"OK",NA(),NETWORKDAYS(E810,F810,'Holidays'!$A$2:$A$51)*G810))</f>
        <v/>
      </c>
      <c r="I810" s="13">
        <f>IF($P810="","",IF($P810&lt;&gt;"OK",NA(),H810*'Settings'!$B$4*VLOOKUP(B810,'Employees'!$A$2:$I$101,5,FALSE)))</f>
        <v/>
      </c>
      <c r="J810" s="2" t="n"/>
      <c r="K810" s="2" t="n"/>
      <c r="L810" s="4" t="n"/>
      <c r="M810" s="2" t="n"/>
      <c r="N810" s="13">
        <f>IF($P810="","",IF($P810&lt;&gt;"OK",NA(),IF(J810="Approved",IF(E810&gt;'Settings'!$B$3,0,NETWORKDAYS(E810,MIN(F810,'Settings'!$B$3),'Holidays'!$A$2:$A$51)*G810*'Settings'!$B$4*VLOOKUP(B810,'Employees'!$A$2:$I$101,5,FALSE)),0)))</f>
        <v/>
      </c>
      <c r="O810" s="13">
        <f>IF($P810="","",IF($P810&lt;&gt;"OK",NA(),IF(J810="Approved",I810-N810,0)))</f>
        <v/>
      </c>
      <c r="P810" s="8">
        <f>IF(COUNTA(A810:B810,D810:G810,J810:M810)=0,"",IF('Settings'!$B$7&lt;&gt;"OK","CHECK SETTINGS",IF(OR(A810="",COUNTIFS($A$2:$A$1001,A810)&lt;&gt;1,COUNTIFS('Employees'!$A$2:$A$101,B810,'Employees'!$I$2:$I$101,"OK")&lt;&gt;1,COUNTIFS('Settings'!$H$11:$H$13,D810)&lt;&gt;1),"CHECK ID / TYPE",IF(OR(NOT(ISNUMBER(E810)),NOT(ISNUMBER(F810)),NOT(ISNUMBER(G810))),"CHECK DATES / FRACTION",IF(OR(E810&lt;MAX('Settings'!$B$2,VLOOKUP(B810,'Employees'!$A$2:$H$101,3,FALSE)),F810&gt;'Settings'!$B$5,F810&lt;E810,NOT(OR(G810=1,AND(G810=0.5,E810=F810))),NOT(OR(J810="Pending",J810="Approved",J810="Denied",J810="Canceled"))),"CHECK DATES / FRACTION / STATUS",IF(AND(OR(J810="Approved",J810="Denied"),OR(K810="",NOT(ISNUMBER(L810)))),"ADD DECISION RECORD",IF(AND(OR(J810="Approved",J810="Pending"),COUNTIFS($B$2:$B$1001,B810,$E$2:$E$1001,"&lt;="&amp;F810,$F$2:$F$1001,"&gt;="&amp;E810,$J$2:$J$1001,"&lt;&gt;Denied",$J$2:$J$1001,"&lt;&gt;Canceled")&gt;1),"OVERLAPPING ACTIVE REQUESTS",IF(NETWORKDAYS(E810,F810,'Holidays'!$A$2:$A$51)=0,"NO WORKDAYS","OK"))))))))</f>
        <v/>
      </c>
    </row>
    <row r="811">
      <c r="A811" s="11" t="n"/>
      <c r="B811" s="11" t="n"/>
      <c r="C811" s="8">
        <f>IF($P811="","",IF($P811&lt;&gt;"OK",NA(),VLOOKUP(B811,'Employees'!$A$2:$I$101,2,FALSE)))</f>
        <v/>
      </c>
      <c r="D811" s="2" t="n"/>
      <c r="E811" s="4" t="n"/>
      <c r="F811" s="4" t="n"/>
      <c r="G811" s="12" t="n"/>
      <c r="H811" s="13">
        <f>IF($P811="","",IF($P811&lt;&gt;"OK",NA(),NETWORKDAYS(E811,F811,'Holidays'!$A$2:$A$51)*G811))</f>
        <v/>
      </c>
      <c r="I811" s="13">
        <f>IF($P811="","",IF($P811&lt;&gt;"OK",NA(),H811*'Settings'!$B$4*VLOOKUP(B811,'Employees'!$A$2:$I$101,5,FALSE)))</f>
        <v/>
      </c>
      <c r="J811" s="2" t="n"/>
      <c r="K811" s="2" t="n"/>
      <c r="L811" s="4" t="n"/>
      <c r="M811" s="2" t="n"/>
      <c r="N811" s="13">
        <f>IF($P811="","",IF($P811&lt;&gt;"OK",NA(),IF(J811="Approved",IF(E811&gt;'Settings'!$B$3,0,NETWORKDAYS(E811,MIN(F811,'Settings'!$B$3),'Holidays'!$A$2:$A$51)*G811*'Settings'!$B$4*VLOOKUP(B811,'Employees'!$A$2:$I$101,5,FALSE)),0)))</f>
        <v/>
      </c>
      <c r="O811" s="13">
        <f>IF($P811="","",IF($P811&lt;&gt;"OK",NA(),IF(J811="Approved",I811-N811,0)))</f>
        <v/>
      </c>
      <c r="P811" s="8">
        <f>IF(COUNTA(A811:B811,D811:G811,J811:M811)=0,"",IF('Settings'!$B$7&lt;&gt;"OK","CHECK SETTINGS",IF(OR(A811="",COUNTIFS($A$2:$A$1001,A811)&lt;&gt;1,COUNTIFS('Employees'!$A$2:$A$101,B811,'Employees'!$I$2:$I$101,"OK")&lt;&gt;1,COUNTIFS('Settings'!$H$11:$H$13,D811)&lt;&gt;1),"CHECK ID / TYPE",IF(OR(NOT(ISNUMBER(E811)),NOT(ISNUMBER(F811)),NOT(ISNUMBER(G811))),"CHECK DATES / FRACTION",IF(OR(E811&lt;MAX('Settings'!$B$2,VLOOKUP(B811,'Employees'!$A$2:$H$101,3,FALSE)),F811&gt;'Settings'!$B$5,F811&lt;E811,NOT(OR(G811=1,AND(G811=0.5,E811=F811))),NOT(OR(J811="Pending",J811="Approved",J811="Denied",J811="Canceled"))),"CHECK DATES / FRACTION / STATUS",IF(AND(OR(J811="Approved",J811="Denied"),OR(K811="",NOT(ISNUMBER(L811)))),"ADD DECISION RECORD",IF(AND(OR(J811="Approved",J811="Pending"),COUNTIFS($B$2:$B$1001,B811,$E$2:$E$1001,"&lt;="&amp;F811,$F$2:$F$1001,"&gt;="&amp;E811,$J$2:$J$1001,"&lt;&gt;Denied",$J$2:$J$1001,"&lt;&gt;Canceled")&gt;1),"OVERLAPPING ACTIVE REQUESTS",IF(NETWORKDAYS(E811,F811,'Holidays'!$A$2:$A$51)=0,"NO WORKDAYS","OK"))))))))</f>
        <v/>
      </c>
    </row>
    <row r="812">
      <c r="A812" s="11" t="n"/>
      <c r="B812" s="11" t="n"/>
      <c r="C812" s="8">
        <f>IF($P812="","",IF($P812&lt;&gt;"OK",NA(),VLOOKUP(B812,'Employees'!$A$2:$I$101,2,FALSE)))</f>
        <v/>
      </c>
      <c r="D812" s="2" t="n"/>
      <c r="E812" s="4" t="n"/>
      <c r="F812" s="4" t="n"/>
      <c r="G812" s="12" t="n"/>
      <c r="H812" s="13">
        <f>IF($P812="","",IF($P812&lt;&gt;"OK",NA(),NETWORKDAYS(E812,F812,'Holidays'!$A$2:$A$51)*G812))</f>
        <v/>
      </c>
      <c r="I812" s="13">
        <f>IF($P812="","",IF($P812&lt;&gt;"OK",NA(),H812*'Settings'!$B$4*VLOOKUP(B812,'Employees'!$A$2:$I$101,5,FALSE)))</f>
        <v/>
      </c>
      <c r="J812" s="2" t="n"/>
      <c r="K812" s="2" t="n"/>
      <c r="L812" s="4" t="n"/>
      <c r="M812" s="2" t="n"/>
      <c r="N812" s="13">
        <f>IF($P812="","",IF($P812&lt;&gt;"OK",NA(),IF(J812="Approved",IF(E812&gt;'Settings'!$B$3,0,NETWORKDAYS(E812,MIN(F812,'Settings'!$B$3),'Holidays'!$A$2:$A$51)*G812*'Settings'!$B$4*VLOOKUP(B812,'Employees'!$A$2:$I$101,5,FALSE)),0)))</f>
        <v/>
      </c>
      <c r="O812" s="13">
        <f>IF($P812="","",IF($P812&lt;&gt;"OK",NA(),IF(J812="Approved",I812-N812,0)))</f>
        <v/>
      </c>
      <c r="P812" s="8">
        <f>IF(COUNTA(A812:B812,D812:G812,J812:M812)=0,"",IF('Settings'!$B$7&lt;&gt;"OK","CHECK SETTINGS",IF(OR(A812="",COUNTIFS($A$2:$A$1001,A812)&lt;&gt;1,COUNTIFS('Employees'!$A$2:$A$101,B812,'Employees'!$I$2:$I$101,"OK")&lt;&gt;1,COUNTIFS('Settings'!$H$11:$H$13,D812)&lt;&gt;1),"CHECK ID / TYPE",IF(OR(NOT(ISNUMBER(E812)),NOT(ISNUMBER(F812)),NOT(ISNUMBER(G812))),"CHECK DATES / FRACTION",IF(OR(E812&lt;MAX('Settings'!$B$2,VLOOKUP(B812,'Employees'!$A$2:$H$101,3,FALSE)),F812&gt;'Settings'!$B$5,F812&lt;E812,NOT(OR(G812=1,AND(G812=0.5,E812=F812))),NOT(OR(J812="Pending",J812="Approved",J812="Denied",J812="Canceled"))),"CHECK DATES / FRACTION / STATUS",IF(AND(OR(J812="Approved",J812="Denied"),OR(K812="",NOT(ISNUMBER(L812)))),"ADD DECISION RECORD",IF(AND(OR(J812="Approved",J812="Pending"),COUNTIFS($B$2:$B$1001,B812,$E$2:$E$1001,"&lt;="&amp;F812,$F$2:$F$1001,"&gt;="&amp;E812,$J$2:$J$1001,"&lt;&gt;Denied",$J$2:$J$1001,"&lt;&gt;Canceled")&gt;1),"OVERLAPPING ACTIVE REQUESTS",IF(NETWORKDAYS(E812,F812,'Holidays'!$A$2:$A$51)=0,"NO WORKDAYS","OK"))))))))</f>
        <v/>
      </c>
    </row>
    <row r="813">
      <c r="A813" s="11" t="n"/>
      <c r="B813" s="11" t="n"/>
      <c r="C813" s="8">
        <f>IF($P813="","",IF($P813&lt;&gt;"OK",NA(),VLOOKUP(B813,'Employees'!$A$2:$I$101,2,FALSE)))</f>
        <v/>
      </c>
      <c r="D813" s="2" t="n"/>
      <c r="E813" s="4" t="n"/>
      <c r="F813" s="4" t="n"/>
      <c r="G813" s="12" t="n"/>
      <c r="H813" s="13">
        <f>IF($P813="","",IF($P813&lt;&gt;"OK",NA(),NETWORKDAYS(E813,F813,'Holidays'!$A$2:$A$51)*G813))</f>
        <v/>
      </c>
      <c r="I813" s="13">
        <f>IF($P813="","",IF($P813&lt;&gt;"OK",NA(),H813*'Settings'!$B$4*VLOOKUP(B813,'Employees'!$A$2:$I$101,5,FALSE)))</f>
        <v/>
      </c>
      <c r="J813" s="2" t="n"/>
      <c r="K813" s="2" t="n"/>
      <c r="L813" s="4" t="n"/>
      <c r="M813" s="2" t="n"/>
      <c r="N813" s="13">
        <f>IF($P813="","",IF($P813&lt;&gt;"OK",NA(),IF(J813="Approved",IF(E813&gt;'Settings'!$B$3,0,NETWORKDAYS(E813,MIN(F813,'Settings'!$B$3),'Holidays'!$A$2:$A$51)*G813*'Settings'!$B$4*VLOOKUP(B813,'Employees'!$A$2:$I$101,5,FALSE)),0)))</f>
        <v/>
      </c>
      <c r="O813" s="13">
        <f>IF($P813="","",IF($P813&lt;&gt;"OK",NA(),IF(J813="Approved",I813-N813,0)))</f>
        <v/>
      </c>
      <c r="P813" s="8">
        <f>IF(COUNTA(A813:B813,D813:G813,J813:M813)=0,"",IF('Settings'!$B$7&lt;&gt;"OK","CHECK SETTINGS",IF(OR(A813="",COUNTIFS($A$2:$A$1001,A813)&lt;&gt;1,COUNTIFS('Employees'!$A$2:$A$101,B813,'Employees'!$I$2:$I$101,"OK")&lt;&gt;1,COUNTIFS('Settings'!$H$11:$H$13,D813)&lt;&gt;1),"CHECK ID / TYPE",IF(OR(NOT(ISNUMBER(E813)),NOT(ISNUMBER(F813)),NOT(ISNUMBER(G813))),"CHECK DATES / FRACTION",IF(OR(E813&lt;MAX('Settings'!$B$2,VLOOKUP(B813,'Employees'!$A$2:$H$101,3,FALSE)),F813&gt;'Settings'!$B$5,F813&lt;E813,NOT(OR(G813=1,AND(G813=0.5,E813=F813))),NOT(OR(J813="Pending",J813="Approved",J813="Denied",J813="Canceled"))),"CHECK DATES / FRACTION / STATUS",IF(AND(OR(J813="Approved",J813="Denied"),OR(K813="",NOT(ISNUMBER(L813)))),"ADD DECISION RECORD",IF(AND(OR(J813="Approved",J813="Pending"),COUNTIFS($B$2:$B$1001,B813,$E$2:$E$1001,"&lt;="&amp;F813,$F$2:$F$1001,"&gt;="&amp;E813,$J$2:$J$1001,"&lt;&gt;Denied",$J$2:$J$1001,"&lt;&gt;Canceled")&gt;1),"OVERLAPPING ACTIVE REQUESTS",IF(NETWORKDAYS(E813,F813,'Holidays'!$A$2:$A$51)=0,"NO WORKDAYS","OK"))))))))</f>
        <v/>
      </c>
    </row>
    <row r="814">
      <c r="A814" s="11" t="n"/>
      <c r="B814" s="11" t="n"/>
      <c r="C814" s="8">
        <f>IF($P814="","",IF($P814&lt;&gt;"OK",NA(),VLOOKUP(B814,'Employees'!$A$2:$I$101,2,FALSE)))</f>
        <v/>
      </c>
      <c r="D814" s="2" t="n"/>
      <c r="E814" s="4" t="n"/>
      <c r="F814" s="4" t="n"/>
      <c r="G814" s="12" t="n"/>
      <c r="H814" s="13">
        <f>IF($P814="","",IF($P814&lt;&gt;"OK",NA(),NETWORKDAYS(E814,F814,'Holidays'!$A$2:$A$51)*G814))</f>
        <v/>
      </c>
      <c r="I814" s="13">
        <f>IF($P814="","",IF($P814&lt;&gt;"OK",NA(),H814*'Settings'!$B$4*VLOOKUP(B814,'Employees'!$A$2:$I$101,5,FALSE)))</f>
        <v/>
      </c>
      <c r="J814" s="2" t="n"/>
      <c r="K814" s="2" t="n"/>
      <c r="L814" s="4" t="n"/>
      <c r="M814" s="2" t="n"/>
      <c r="N814" s="13">
        <f>IF($P814="","",IF($P814&lt;&gt;"OK",NA(),IF(J814="Approved",IF(E814&gt;'Settings'!$B$3,0,NETWORKDAYS(E814,MIN(F814,'Settings'!$B$3),'Holidays'!$A$2:$A$51)*G814*'Settings'!$B$4*VLOOKUP(B814,'Employees'!$A$2:$I$101,5,FALSE)),0)))</f>
        <v/>
      </c>
      <c r="O814" s="13">
        <f>IF($P814="","",IF($P814&lt;&gt;"OK",NA(),IF(J814="Approved",I814-N814,0)))</f>
        <v/>
      </c>
      <c r="P814" s="8">
        <f>IF(COUNTA(A814:B814,D814:G814,J814:M814)=0,"",IF('Settings'!$B$7&lt;&gt;"OK","CHECK SETTINGS",IF(OR(A814="",COUNTIFS($A$2:$A$1001,A814)&lt;&gt;1,COUNTIFS('Employees'!$A$2:$A$101,B814,'Employees'!$I$2:$I$101,"OK")&lt;&gt;1,COUNTIFS('Settings'!$H$11:$H$13,D814)&lt;&gt;1),"CHECK ID / TYPE",IF(OR(NOT(ISNUMBER(E814)),NOT(ISNUMBER(F814)),NOT(ISNUMBER(G814))),"CHECK DATES / FRACTION",IF(OR(E814&lt;MAX('Settings'!$B$2,VLOOKUP(B814,'Employees'!$A$2:$H$101,3,FALSE)),F814&gt;'Settings'!$B$5,F814&lt;E814,NOT(OR(G814=1,AND(G814=0.5,E814=F814))),NOT(OR(J814="Pending",J814="Approved",J814="Denied",J814="Canceled"))),"CHECK DATES / FRACTION / STATUS",IF(AND(OR(J814="Approved",J814="Denied"),OR(K814="",NOT(ISNUMBER(L814)))),"ADD DECISION RECORD",IF(AND(OR(J814="Approved",J814="Pending"),COUNTIFS($B$2:$B$1001,B814,$E$2:$E$1001,"&lt;="&amp;F814,$F$2:$F$1001,"&gt;="&amp;E814,$J$2:$J$1001,"&lt;&gt;Denied",$J$2:$J$1001,"&lt;&gt;Canceled")&gt;1),"OVERLAPPING ACTIVE REQUESTS",IF(NETWORKDAYS(E814,F814,'Holidays'!$A$2:$A$51)=0,"NO WORKDAYS","OK"))))))))</f>
        <v/>
      </c>
    </row>
    <row r="815">
      <c r="A815" s="11" t="n"/>
      <c r="B815" s="11" t="n"/>
      <c r="C815" s="8">
        <f>IF($P815="","",IF($P815&lt;&gt;"OK",NA(),VLOOKUP(B815,'Employees'!$A$2:$I$101,2,FALSE)))</f>
        <v/>
      </c>
      <c r="D815" s="2" t="n"/>
      <c r="E815" s="4" t="n"/>
      <c r="F815" s="4" t="n"/>
      <c r="G815" s="12" t="n"/>
      <c r="H815" s="13">
        <f>IF($P815="","",IF($P815&lt;&gt;"OK",NA(),NETWORKDAYS(E815,F815,'Holidays'!$A$2:$A$51)*G815))</f>
        <v/>
      </c>
      <c r="I815" s="13">
        <f>IF($P815="","",IF($P815&lt;&gt;"OK",NA(),H815*'Settings'!$B$4*VLOOKUP(B815,'Employees'!$A$2:$I$101,5,FALSE)))</f>
        <v/>
      </c>
      <c r="J815" s="2" t="n"/>
      <c r="K815" s="2" t="n"/>
      <c r="L815" s="4" t="n"/>
      <c r="M815" s="2" t="n"/>
      <c r="N815" s="13">
        <f>IF($P815="","",IF($P815&lt;&gt;"OK",NA(),IF(J815="Approved",IF(E815&gt;'Settings'!$B$3,0,NETWORKDAYS(E815,MIN(F815,'Settings'!$B$3),'Holidays'!$A$2:$A$51)*G815*'Settings'!$B$4*VLOOKUP(B815,'Employees'!$A$2:$I$101,5,FALSE)),0)))</f>
        <v/>
      </c>
      <c r="O815" s="13">
        <f>IF($P815="","",IF($P815&lt;&gt;"OK",NA(),IF(J815="Approved",I815-N815,0)))</f>
        <v/>
      </c>
      <c r="P815" s="8">
        <f>IF(COUNTA(A815:B815,D815:G815,J815:M815)=0,"",IF('Settings'!$B$7&lt;&gt;"OK","CHECK SETTINGS",IF(OR(A815="",COUNTIFS($A$2:$A$1001,A815)&lt;&gt;1,COUNTIFS('Employees'!$A$2:$A$101,B815,'Employees'!$I$2:$I$101,"OK")&lt;&gt;1,COUNTIFS('Settings'!$H$11:$H$13,D815)&lt;&gt;1),"CHECK ID / TYPE",IF(OR(NOT(ISNUMBER(E815)),NOT(ISNUMBER(F815)),NOT(ISNUMBER(G815))),"CHECK DATES / FRACTION",IF(OR(E815&lt;MAX('Settings'!$B$2,VLOOKUP(B815,'Employees'!$A$2:$H$101,3,FALSE)),F815&gt;'Settings'!$B$5,F815&lt;E815,NOT(OR(G815=1,AND(G815=0.5,E815=F815))),NOT(OR(J815="Pending",J815="Approved",J815="Denied",J815="Canceled"))),"CHECK DATES / FRACTION / STATUS",IF(AND(OR(J815="Approved",J815="Denied"),OR(K815="",NOT(ISNUMBER(L815)))),"ADD DECISION RECORD",IF(AND(OR(J815="Approved",J815="Pending"),COUNTIFS($B$2:$B$1001,B815,$E$2:$E$1001,"&lt;="&amp;F815,$F$2:$F$1001,"&gt;="&amp;E815,$J$2:$J$1001,"&lt;&gt;Denied",$J$2:$J$1001,"&lt;&gt;Canceled")&gt;1),"OVERLAPPING ACTIVE REQUESTS",IF(NETWORKDAYS(E815,F815,'Holidays'!$A$2:$A$51)=0,"NO WORKDAYS","OK"))))))))</f>
        <v/>
      </c>
    </row>
    <row r="816">
      <c r="A816" s="11" t="n"/>
      <c r="B816" s="11" t="n"/>
      <c r="C816" s="8">
        <f>IF($P816="","",IF($P816&lt;&gt;"OK",NA(),VLOOKUP(B816,'Employees'!$A$2:$I$101,2,FALSE)))</f>
        <v/>
      </c>
      <c r="D816" s="2" t="n"/>
      <c r="E816" s="4" t="n"/>
      <c r="F816" s="4" t="n"/>
      <c r="G816" s="12" t="n"/>
      <c r="H816" s="13">
        <f>IF($P816="","",IF($P816&lt;&gt;"OK",NA(),NETWORKDAYS(E816,F816,'Holidays'!$A$2:$A$51)*G816))</f>
        <v/>
      </c>
      <c r="I816" s="13">
        <f>IF($P816="","",IF($P816&lt;&gt;"OK",NA(),H816*'Settings'!$B$4*VLOOKUP(B816,'Employees'!$A$2:$I$101,5,FALSE)))</f>
        <v/>
      </c>
      <c r="J816" s="2" t="n"/>
      <c r="K816" s="2" t="n"/>
      <c r="L816" s="4" t="n"/>
      <c r="M816" s="2" t="n"/>
      <c r="N816" s="13">
        <f>IF($P816="","",IF($P816&lt;&gt;"OK",NA(),IF(J816="Approved",IF(E816&gt;'Settings'!$B$3,0,NETWORKDAYS(E816,MIN(F816,'Settings'!$B$3),'Holidays'!$A$2:$A$51)*G816*'Settings'!$B$4*VLOOKUP(B816,'Employees'!$A$2:$I$101,5,FALSE)),0)))</f>
        <v/>
      </c>
      <c r="O816" s="13">
        <f>IF($P816="","",IF($P816&lt;&gt;"OK",NA(),IF(J816="Approved",I816-N816,0)))</f>
        <v/>
      </c>
      <c r="P816" s="8">
        <f>IF(COUNTA(A816:B816,D816:G816,J816:M816)=0,"",IF('Settings'!$B$7&lt;&gt;"OK","CHECK SETTINGS",IF(OR(A816="",COUNTIFS($A$2:$A$1001,A816)&lt;&gt;1,COUNTIFS('Employees'!$A$2:$A$101,B816,'Employees'!$I$2:$I$101,"OK")&lt;&gt;1,COUNTIFS('Settings'!$H$11:$H$13,D816)&lt;&gt;1),"CHECK ID / TYPE",IF(OR(NOT(ISNUMBER(E816)),NOT(ISNUMBER(F816)),NOT(ISNUMBER(G816))),"CHECK DATES / FRACTION",IF(OR(E816&lt;MAX('Settings'!$B$2,VLOOKUP(B816,'Employees'!$A$2:$H$101,3,FALSE)),F816&gt;'Settings'!$B$5,F816&lt;E816,NOT(OR(G816=1,AND(G816=0.5,E816=F816))),NOT(OR(J816="Pending",J816="Approved",J816="Denied",J816="Canceled"))),"CHECK DATES / FRACTION / STATUS",IF(AND(OR(J816="Approved",J816="Denied"),OR(K816="",NOT(ISNUMBER(L816)))),"ADD DECISION RECORD",IF(AND(OR(J816="Approved",J816="Pending"),COUNTIFS($B$2:$B$1001,B816,$E$2:$E$1001,"&lt;="&amp;F816,$F$2:$F$1001,"&gt;="&amp;E816,$J$2:$J$1001,"&lt;&gt;Denied",$J$2:$J$1001,"&lt;&gt;Canceled")&gt;1),"OVERLAPPING ACTIVE REQUESTS",IF(NETWORKDAYS(E816,F816,'Holidays'!$A$2:$A$51)=0,"NO WORKDAYS","OK"))))))))</f>
        <v/>
      </c>
    </row>
    <row r="817">
      <c r="A817" s="11" t="n"/>
      <c r="B817" s="11" t="n"/>
      <c r="C817" s="8">
        <f>IF($P817="","",IF($P817&lt;&gt;"OK",NA(),VLOOKUP(B817,'Employees'!$A$2:$I$101,2,FALSE)))</f>
        <v/>
      </c>
      <c r="D817" s="2" t="n"/>
      <c r="E817" s="4" t="n"/>
      <c r="F817" s="4" t="n"/>
      <c r="G817" s="12" t="n"/>
      <c r="H817" s="13">
        <f>IF($P817="","",IF($P817&lt;&gt;"OK",NA(),NETWORKDAYS(E817,F817,'Holidays'!$A$2:$A$51)*G817))</f>
        <v/>
      </c>
      <c r="I817" s="13">
        <f>IF($P817="","",IF($P817&lt;&gt;"OK",NA(),H817*'Settings'!$B$4*VLOOKUP(B817,'Employees'!$A$2:$I$101,5,FALSE)))</f>
        <v/>
      </c>
      <c r="J817" s="2" t="n"/>
      <c r="K817" s="2" t="n"/>
      <c r="L817" s="4" t="n"/>
      <c r="M817" s="2" t="n"/>
      <c r="N817" s="13">
        <f>IF($P817="","",IF($P817&lt;&gt;"OK",NA(),IF(J817="Approved",IF(E817&gt;'Settings'!$B$3,0,NETWORKDAYS(E817,MIN(F817,'Settings'!$B$3),'Holidays'!$A$2:$A$51)*G817*'Settings'!$B$4*VLOOKUP(B817,'Employees'!$A$2:$I$101,5,FALSE)),0)))</f>
        <v/>
      </c>
      <c r="O817" s="13">
        <f>IF($P817="","",IF($P817&lt;&gt;"OK",NA(),IF(J817="Approved",I817-N817,0)))</f>
        <v/>
      </c>
      <c r="P817" s="8">
        <f>IF(COUNTA(A817:B817,D817:G817,J817:M817)=0,"",IF('Settings'!$B$7&lt;&gt;"OK","CHECK SETTINGS",IF(OR(A817="",COUNTIFS($A$2:$A$1001,A817)&lt;&gt;1,COUNTIFS('Employees'!$A$2:$A$101,B817,'Employees'!$I$2:$I$101,"OK")&lt;&gt;1,COUNTIFS('Settings'!$H$11:$H$13,D817)&lt;&gt;1),"CHECK ID / TYPE",IF(OR(NOT(ISNUMBER(E817)),NOT(ISNUMBER(F817)),NOT(ISNUMBER(G817))),"CHECK DATES / FRACTION",IF(OR(E817&lt;MAX('Settings'!$B$2,VLOOKUP(B817,'Employees'!$A$2:$H$101,3,FALSE)),F817&gt;'Settings'!$B$5,F817&lt;E817,NOT(OR(G817=1,AND(G817=0.5,E817=F817))),NOT(OR(J817="Pending",J817="Approved",J817="Denied",J817="Canceled"))),"CHECK DATES / FRACTION / STATUS",IF(AND(OR(J817="Approved",J817="Denied"),OR(K817="",NOT(ISNUMBER(L817)))),"ADD DECISION RECORD",IF(AND(OR(J817="Approved",J817="Pending"),COUNTIFS($B$2:$B$1001,B817,$E$2:$E$1001,"&lt;="&amp;F817,$F$2:$F$1001,"&gt;="&amp;E817,$J$2:$J$1001,"&lt;&gt;Denied",$J$2:$J$1001,"&lt;&gt;Canceled")&gt;1),"OVERLAPPING ACTIVE REQUESTS",IF(NETWORKDAYS(E817,F817,'Holidays'!$A$2:$A$51)=0,"NO WORKDAYS","OK"))))))))</f>
        <v/>
      </c>
    </row>
    <row r="818">
      <c r="A818" s="11" t="n"/>
      <c r="B818" s="11" t="n"/>
      <c r="C818" s="8">
        <f>IF($P818="","",IF($P818&lt;&gt;"OK",NA(),VLOOKUP(B818,'Employees'!$A$2:$I$101,2,FALSE)))</f>
        <v/>
      </c>
      <c r="D818" s="2" t="n"/>
      <c r="E818" s="4" t="n"/>
      <c r="F818" s="4" t="n"/>
      <c r="G818" s="12" t="n"/>
      <c r="H818" s="13">
        <f>IF($P818="","",IF($P818&lt;&gt;"OK",NA(),NETWORKDAYS(E818,F818,'Holidays'!$A$2:$A$51)*G818))</f>
        <v/>
      </c>
      <c r="I818" s="13">
        <f>IF($P818="","",IF($P818&lt;&gt;"OK",NA(),H818*'Settings'!$B$4*VLOOKUP(B818,'Employees'!$A$2:$I$101,5,FALSE)))</f>
        <v/>
      </c>
      <c r="J818" s="2" t="n"/>
      <c r="K818" s="2" t="n"/>
      <c r="L818" s="4" t="n"/>
      <c r="M818" s="2" t="n"/>
      <c r="N818" s="13">
        <f>IF($P818="","",IF($P818&lt;&gt;"OK",NA(),IF(J818="Approved",IF(E818&gt;'Settings'!$B$3,0,NETWORKDAYS(E818,MIN(F818,'Settings'!$B$3),'Holidays'!$A$2:$A$51)*G818*'Settings'!$B$4*VLOOKUP(B818,'Employees'!$A$2:$I$101,5,FALSE)),0)))</f>
        <v/>
      </c>
      <c r="O818" s="13">
        <f>IF($P818="","",IF($P818&lt;&gt;"OK",NA(),IF(J818="Approved",I818-N818,0)))</f>
        <v/>
      </c>
      <c r="P818" s="8">
        <f>IF(COUNTA(A818:B818,D818:G818,J818:M818)=0,"",IF('Settings'!$B$7&lt;&gt;"OK","CHECK SETTINGS",IF(OR(A818="",COUNTIFS($A$2:$A$1001,A818)&lt;&gt;1,COUNTIFS('Employees'!$A$2:$A$101,B818,'Employees'!$I$2:$I$101,"OK")&lt;&gt;1,COUNTIFS('Settings'!$H$11:$H$13,D818)&lt;&gt;1),"CHECK ID / TYPE",IF(OR(NOT(ISNUMBER(E818)),NOT(ISNUMBER(F818)),NOT(ISNUMBER(G818))),"CHECK DATES / FRACTION",IF(OR(E818&lt;MAX('Settings'!$B$2,VLOOKUP(B818,'Employees'!$A$2:$H$101,3,FALSE)),F818&gt;'Settings'!$B$5,F818&lt;E818,NOT(OR(G818=1,AND(G818=0.5,E818=F818))),NOT(OR(J818="Pending",J818="Approved",J818="Denied",J818="Canceled"))),"CHECK DATES / FRACTION / STATUS",IF(AND(OR(J818="Approved",J818="Denied"),OR(K818="",NOT(ISNUMBER(L818)))),"ADD DECISION RECORD",IF(AND(OR(J818="Approved",J818="Pending"),COUNTIFS($B$2:$B$1001,B818,$E$2:$E$1001,"&lt;="&amp;F818,$F$2:$F$1001,"&gt;="&amp;E818,$J$2:$J$1001,"&lt;&gt;Denied",$J$2:$J$1001,"&lt;&gt;Canceled")&gt;1),"OVERLAPPING ACTIVE REQUESTS",IF(NETWORKDAYS(E818,F818,'Holidays'!$A$2:$A$51)=0,"NO WORKDAYS","OK"))))))))</f>
        <v/>
      </c>
    </row>
    <row r="819">
      <c r="A819" s="11" t="n"/>
      <c r="B819" s="11" t="n"/>
      <c r="C819" s="8">
        <f>IF($P819="","",IF($P819&lt;&gt;"OK",NA(),VLOOKUP(B819,'Employees'!$A$2:$I$101,2,FALSE)))</f>
        <v/>
      </c>
      <c r="D819" s="2" t="n"/>
      <c r="E819" s="4" t="n"/>
      <c r="F819" s="4" t="n"/>
      <c r="G819" s="12" t="n"/>
      <c r="H819" s="13">
        <f>IF($P819="","",IF($P819&lt;&gt;"OK",NA(),NETWORKDAYS(E819,F819,'Holidays'!$A$2:$A$51)*G819))</f>
        <v/>
      </c>
      <c r="I819" s="13">
        <f>IF($P819="","",IF($P819&lt;&gt;"OK",NA(),H819*'Settings'!$B$4*VLOOKUP(B819,'Employees'!$A$2:$I$101,5,FALSE)))</f>
        <v/>
      </c>
      <c r="J819" s="2" t="n"/>
      <c r="K819" s="2" t="n"/>
      <c r="L819" s="4" t="n"/>
      <c r="M819" s="2" t="n"/>
      <c r="N819" s="13">
        <f>IF($P819="","",IF($P819&lt;&gt;"OK",NA(),IF(J819="Approved",IF(E819&gt;'Settings'!$B$3,0,NETWORKDAYS(E819,MIN(F819,'Settings'!$B$3),'Holidays'!$A$2:$A$51)*G819*'Settings'!$B$4*VLOOKUP(B819,'Employees'!$A$2:$I$101,5,FALSE)),0)))</f>
        <v/>
      </c>
      <c r="O819" s="13">
        <f>IF($P819="","",IF($P819&lt;&gt;"OK",NA(),IF(J819="Approved",I819-N819,0)))</f>
        <v/>
      </c>
      <c r="P819" s="8">
        <f>IF(COUNTA(A819:B819,D819:G819,J819:M819)=0,"",IF('Settings'!$B$7&lt;&gt;"OK","CHECK SETTINGS",IF(OR(A819="",COUNTIFS($A$2:$A$1001,A819)&lt;&gt;1,COUNTIFS('Employees'!$A$2:$A$101,B819,'Employees'!$I$2:$I$101,"OK")&lt;&gt;1,COUNTIFS('Settings'!$H$11:$H$13,D819)&lt;&gt;1),"CHECK ID / TYPE",IF(OR(NOT(ISNUMBER(E819)),NOT(ISNUMBER(F819)),NOT(ISNUMBER(G819))),"CHECK DATES / FRACTION",IF(OR(E819&lt;MAX('Settings'!$B$2,VLOOKUP(B819,'Employees'!$A$2:$H$101,3,FALSE)),F819&gt;'Settings'!$B$5,F819&lt;E819,NOT(OR(G819=1,AND(G819=0.5,E819=F819))),NOT(OR(J819="Pending",J819="Approved",J819="Denied",J819="Canceled"))),"CHECK DATES / FRACTION / STATUS",IF(AND(OR(J819="Approved",J819="Denied"),OR(K819="",NOT(ISNUMBER(L819)))),"ADD DECISION RECORD",IF(AND(OR(J819="Approved",J819="Pending"),COUNTIFS($B$2:$B$1001,B819,$E$2:$E$1001,"&lt;="&amp;F819,$F$2:$F$1001,"&gt;="&amp;E819,$J$2:$J$1001,"&lt;&gt;Denied",$J$2:$J$1001,"&lt;&gt;Canceled")&gt;1),"OVERLAPPING ACTIVE REQUESTS",IF(NETWORKDAYS(E819,F819,'Holidays'!$A$2:$A$51)=0,"NO WORKDAYS","OK"))))))))</f>
        <v/>
      </c>
    </row>
    <row r="820">
      <c r="A820" s="11" t="n"/>
      <c r="B820" s="11" t="n"/>
      <c r="C820" s="8">
        <f>IF($P820="","",IF($P820&lt;&gt;"OK",NA(),VLOOKUP(B820,'Employees'!$A$2:$I$101,2,FALSE)))</f>
        <v/>
      </c>
      <c r="D820" s="2" t="n"/>
      <c r="E820" s="4" t="n"/>
      <c r="F820" s="4" t="n"/>
      <c r="G820" s="12" t="n"/>
      <c r="H820" s="13">
        <f>IF($P820="","",IF($P820&lt;&gt;"OK",NA(),NETWORKDAYS(E820,F820,'Holidays'!$A$2:$A$51)*G820))</f>
        <v/>
      </c>
      <c r="I820" s="13">
        <f>IF($P820="","",IF($P820&lt;&gt;"OK",NA(),H820*'Settings'!$B$4*VLOOKUP(B820,'Employees'!$A$2:$I$101,5,FALSE)))</f>
        <v/>
      </c>
      <c r="J820" s="2" t="n"/>
      <c r="K820" s="2" t="n"/>
      <c r="L820" s="4" t="n"/>
      <c r="M820" s="2" t="n"/>
      <c r="N820" s="13">
        <f>IF($P820="","",IF($P820&lt;&gt;"OK",NA(),IF(J820="Approved",IF(E820&gt;'Settings'!$B$3,0,NETWORKDAYS(E820,MIN(F820,'Settings'!$B$3),'Holidays'!$A$2:$A$51)*G820*'Settings'!$B$4*VLOOKUP(B820,'Employees'!$A$2:$I$101,5,FALSE)),0)))</f>
        <v/>
      </c>
      <c r="O820" s="13">
        <f>IF($P820="","",IF($P820&lt;&gt;"OK",NA(),IF(J820="Approved",I820-N820,0)))</f>
        <v/>
      </c>
      <c r="P820" s="8">
        <f>IF(COUNTA(A820:B820,D820:G820,J820:M820)=0,"",IF('Settings'!$B$7&lt;&gt;"OK","CHECK SETTINGS",IF(OR(A820="",COUNTIFS($A$2:$A$1001,A820)&lt;&gt;1,COUNTIFS('Employees'!$A$2:$A$101,B820,'Employees'!$I$2:$I$101,"OK")&lt;&gt;1,COUNTIFS('Settings'!$H$11:$H$13,D820)&lt;&gt;1),"CHECK ID / TYPE",IF(OR(NOT(ISNUMBER(E820)),NOT(ISNUMBER(F820)),NOT(ISNUMBER(G820))),"CHECK DATES / FRACTION",IF(OR(E820&lt;MAX('Settings'!$B$2,VLOOKUP(B820,'Employees'!$A$2:$H$101,3,FALSE)),F820&gt;'Settings'!$B$5,F820&lt;E820,NOT(OR(G820=1,AND(G820=0.5,E820=F820))),NOT(OR(J820="Pending",J820="Approved",J820="Denied",J820="Canceled"))),"CHECK DATES / FRACTION / STATUS",IF(AND(OR(J820="Approved",J820="Denied"),OR(K820="",NOT(ISNUMBER(L820)))),"ADD DECISION RECORD",IF(AND(OR(J820="Approved",J820="Pending"),COUNTIFS($B$2:$B$1001,B820,$E$2:$E$1001,"&lt;="&amp;F820,$F$2:$F$1001,"&gt;="&amp;E820,$J$2:$J$1001,"&lt;&gt;Denied",$J$2:$J$1001,"&lt;&gt;Canceled")&gt;1),"OVERLAPPING ACTIVE REQUESTS",IF(NETWORKDAYS(E820,F820,'Holidays'!$A$2:$A$51)=0,"NO WORKDAYS","OK"))))))))</f>
        <v/>
      </c>
    </row>
    <row r="821">
      <c r="A821" s="11" t="n"/>
      <c r="B821" s="11" t="n"/>
      <c r="C821" s="8">
        <f>IF($P821="","",IF($P821&lt;&gt;"OK",NA(),VLOOKUP(B821,'Employees'!$A$2:$I$101,2,FALSE)))</f>
        <v/>
      </c>
      <c r="D821" s="2" t="n"/>
      <c r="E821" s="4" t="n"/>
      <c r="F821" s="4" t="n"/>
      <c r="G821" s="12" t="n"/>
      <c r="H821" s="13">
        <f>IF($P821="","",IF($P821&lt;&gt;"OK",NA(),NETWORKDAYS(E821,F821,'Holidays'!$A$2:$A$51)*G821))</f>
        <v/>
      </c>
      <c r="I821" s="13">
        <f>IF($P821="","",IF($P821&lt;&gt;"OK",NA(),H821*'Settings'!$B$4*VLOOKUP(B821,'Employees'!$A$2:$I$101,5,FALSE)))</f>
        <v/>
      </c>
      <c r="J821" s="2" t="n"/>
      <c r="K821" s="2" t="n"/>
      <c r="L821" s="4" t="n"/>
      <c r="M821" s="2" t="n"/>
      <c r="N821" s="13">
        <f>IF($P821="","",IF($P821&lt;&gt;"OK",NA(),IF(J821="Approved",IF(E821&gt;'Settings'!$B$3,0,NETWORKDAYS(E821,MIN(F821,'Settings'!$B$3),'Holidays'!$A$2:$A$51)*G821*'Settings'!$B$4*VLOOKUP(B821,'Employees'!$A$2:$I$101,5,FALSE)),0)))</f>
        <v/>
      </c>
      <c r="O821" s="13">
        <f>IF($P821="","",IF($P821&lt;&gt;"OK",NA(),IF(J821="Approved",I821-N821,0)))</f>
        <v/>
      </c>
      <c r="P821" s="8">
        <f>IF(COUNTA(A821:B821,D821:G821,J821:M821)=0,"",IF('Settings'!$B$7&lt;&gt;"OK","CHECK SETTINGS",IF(OR(A821="",COUNTIFS($A$2:$A$1001,A821)&lt;&gt;1,COUNTIFS('Employees'!$A$2:$A$101,B821,'Employees'!$I$2:$I$101,"OK")&lt;&gt;1,COUNTIFS('Settings'!$H$11:$H$13,D821)&lt;&gt;1),"CHECK ID / TYPE",IF(OR(NOT(ISNUMBER(E821)),NOT(ISNUMBER(F821)),NOT(ISNUMBER(G821))),"CHECK DATES / FRACTION",IF(OR(E821&lt;MAX('Settings'!$B$2,VLOOKUP(B821,'Employees'!$A$2:$H$101,3,FALSE)),F821&gt;'Settings'!$B$5,F821&lt;E821,NOT(OR(G821=1,AND(G821=0.5,E821=F821))),NOT(OR(J821="Pending",J821="Approved",J821="Denied",J821="Canceled"))),"CHECK DATES / FRACTION / STATUS",IF(AND(OR(J821="Approved",J821="Denied"),OR(K821="",NOT(ISNUMBER(L821)))),"ADD DECISION RECORD",IF(AND(OR(J821="Approved",J821="Pending"),COUNTIFS($B$2:$B$1001,B821,$E$2:$E$1001,"&lt;="&amp;F821,$F$2:$F$1001,"&gt;="&amp;E821,$J$2:$J$1001,"&lt;&gt;Denied",$J$2:$J$1001,"&lt;&gt;Canceled")&gt;1),"OVERLAPPING ACTIVE REQUESTS",IF(NETWORKDAYS(E821,F821,'Holidays'!$A$2:$A$51)=0,"NO WORKDAYS","OK"))))))))</f>
        <v/>
      </c>
    </row>
    <row r="822">
      <c r="A822" s="11" t="n"/>
      <c r="B822" s="11" t="n"/>
      <c r="C822" s="8">
        <f>IF($P822="","",IF($P822&lt;&gt;"OK",NA(),VLOOKUP(B822,'Employees'!$A$2:$I$101,2,FALSE)))</f>
        <v/>
      </c>
      <c r="D822" s="2" t="n"/>
      <c r="E822" s="4" t="n"/>
      <c r="F822" s="4" t="n"/>
      <c r="G822" s="12" t="n"/>
      <c r="H822" s="13">
        <f>IF($P822="","",IF($P822&lt;&gt;"OK",NA(),NETWORKDAYS(E822,F822,'Holidays'!$A$2:$A$51)*G822))</f>
        <v/>
      </c>
      <c r="I822" s="13">
        <f>IF($P822="","",IF($P822&lt;&gt;"OK",NA(),H822*'Settings'!$B$4*VLOOKUP(B822,'Employees'!$A$2:$I$101,5,FALSE)))</f>
        <v/>
      </c>
      <c r="J822" s="2" t="n"/>
      <c r="K822" s="2" t="n"/>
      <c r="L822" s="4" t="n"/>
      <c r="M822" s="2" t="n"/>
      <c r="N822" s="13">
        <f>IF($P822="","",IF($P822&lt;&gt;"OK",NA(),IF(J822="Approved",IF(E822&gt;'Settings'!$B$3,0,NETWORKDAYS(E822,MIN(F822,'Settings'!$B$3),'Holidays'!$A$2:$A$51)*G822*'Settings'!$B$4*VLOOKUP(B822,'Employees'!$A$2:$I$101,5,FALSE)),0)))</f>
        <v/>
      </c>
      <c r="O822" s="13">
        <f>IF($P822="","",IF($P822&lt;&gt;"OK",NA(),IF(J822="Approved",I822-N822,0)))</f>
        <v/>
      </c>
      <c r="P822" s="8">
        <f>IF(COUNTA(A822:B822,D822:G822,J822:M822)=0,"",IF('Settings'!$B$7&lt;&gt;"OK","CHECK SETTINGS",IF(OR(A822="",COUNTIFS($A$2:$A$1001,A822)&lt;&gt;1,COUNTIFS('Employees'!$A$2:$A$101,B822,'Employees'!$I$2:$I$101,"OK")&lt;&gt;1,COUNTIFS('Settings'!$H$11:$H$13,D822)&lt;&gt;1),"CHECK ID / TYPE",IF(OR(NOT(ISNUMBER(E822)),NOT(ISNUMBER(F822)),NOT(ISNUMBER(G822))),"CHECK DATES / FRACTION",IF(OR(E822&lt;MAX('Settings'!$B$2,VLOOKUP(B822,'Employees'!$A$2:$H$101,3,FALSE)),F822&gt;'Settings'!$B$5,F822&lt;E822,NOT(OR(G822=1,AND(G822=0.5,E822=F822))),NOT(OR(J822="Pending",J822="Approved",J822="Denied",J822="Canceled"))),"CHECK DATES / FRACTION / STATUS",IF(AND(OR(J822="Approved",J822="Denied"),OR(K822="",NOT(ISNUMBER(L822)))),"ADD DECISION RECORD",IF(AND(OR(J822="Approved",J822="Pending"),COUNTIFS($B$2:$B$1001,B822,$E$2:$E$1001,"&lt;="&amp;F822,$F$2:$F$1001,"&gt;="&amp;E822,$J$2:$J$1001,"&lt;&gt;Denied",$J$2:$J$1001,"&lt;&gt;Canceled")&gt;1),"OVERLAPPING ACTIVE REQUESTS",IF(NETWORKDAYS(E822,F822,'Holidays'!$A$2:$A$51)=0,"NO WORKDAYS","OK"))))))))</f>
        <v/>
      </c>
    </row>
    <row r="823">
      <c r="A823" s="11" t="n"/>
      <c r="B823" s="11" t="n"/>
      <c r="C823" s="8">
        <f>IF($P823="","",IF($P823&lt;&gt;"OK",NA(),VLOOKUP(B823,'Employees'!$A$2:$I$101,2,FALSE)))</f>
        <v/>
      </c>
      <c r="D823" s="2" t="n"/>
      <c r="E823" s="4" t="n"/>
      <c r="F823" s="4" t="n"/>
      <c r="G823" s="12" t="n"/>
      <c r="H823" s="13">
        <f>IF($P823="","",IF($P823&lt;&gt;"OK",NA(),NETWORKDAYS(E823,F823,'Holidays'!$A$2:$A$51)*G823))</f>
        <v/>
      </c>
      <c r="I823" s="13">
        <f>IF($P823="","",IF($P823&lt;&gt;"OK",NA(),H823*'Settings'!$B$4*VLOOKUP(B823,'Employees'!$A$2:$I$101,5,FALSE)))</f>
        <v/>
      </c>
      <c r="J823" s="2" t="n"/>
      <c r="K823" s="2" t="n"/>
      <c r="L823" s="4" t="n"/>
      <c r="M823" s="2" t="n"/>
      <c r="N823" s="13">
        <f>IF($P823="","",IF($P823&lt;&gt;"OK",NA(),IF(J823="Approved",IF(E823&gt;'Settings'!$B$3,0,NETWORKDAYS(E823,MIN(F823,'Settings'!$B$3),'Holidays'!$A$2:$A$51)*G823*'Settings'!$B$4*VLOOKUP(B823,'Employees'!$A$2:$I$101,5,FALSE)),0)))</f>
        <v/>
      </c>
      <c r="O823" s="13">
        <f>IF($P823="","",IF($P823&lt;&gt;"OK",NA(),IF(J823="Approved",I823-N823,0)))</f>
        <v/>
      </c>
      <c r="P823" s="8">
        <f>IF(COUNTA(A823:B823,D823:G823,J823:M823)=0,"",IF('Settings'!$B$7&lt;&gt;"OK","CHECK SETTINGS",IF(OR(A823="",COUNTIFS($A$2:$A$1001,A823)&lt;&gt;1,COUNTIFS('Employees'!$A$2:$A$101,B823,'Employees'!$I$2:$I$101,"OK")&lt;&gt;1,COUNTIFS('Settings'!$H$11:$H$13,D823)&lt;&gt;1),"CHECK ID / TYPE",IF(OR(NOT(ISNUMBER(E823)),NOT(ISNUMBER(F823)),NOT(ISNUMBER(G823))),"CHECK DATES / FRACTION",IF(OR(E823&lt;MAX('Settings'!$B$2,VLOOKUP(B823,'Employees'!$A$2:$H$101,3,FALSE)),F823&gt;'Settings'!$B$5,F823&lt;E823,NOT(OR(G823=1,AND(G823=0.5,E823=F823))),NOT(OR(J823="Pending",J823="Approved",J823="Denied",J823="Canceled"))),"CHECK DATES / FRACTION / STATUS",IF(AND(OR(J823="Approved",J823="Denied"),OR(K823="",NOT(ISNUMBER(L823)))),"ADD DECISION RECORD",IF(AND(OR(J823="Approved",J823="Pending"),COUNTIFS($B$2:$B$1001,B823,$E$2:$E$1001,"&lt;="&amp;F823,$F$2:$F$1001,"&gt;="&amp;E823,$J$2:$J$1001,"&lt;&gt;Denied",$J$2:$J$1001,"&lt;&gt;Canceled")&gt;1),"OVERLAPPING ACTIVE REQUESTS",IF(NETWORKDAYS(E823,F823,'Holidays'!$A$2:$A$51)=0,"NO WORKDAYS","OK"))))))))</f>
        <v/>
      </c>
    </row>
    <row r="824">
      <c r="A824" s="11" t="n"/>
      <c r="B824" s="11" t="n"/>
      <c r="C824" s="8">
        <f>IF($P824="","",IF($P824&lt;&gt;"OK",NA(),VLOOKUP(B824,'Employees'!$A$2:$I$101,2,FALSE)))</f>
        <v/>
      </c>
      <c r="D824" s="2" t="n"/>
      <c r="E824" s="4" t="n"/>
      <c r="F824" s="4" t="n"/>
      <c r="G824" s="12" t="n"/>
      <c r="H824" s="13">
        <f>IF($P824="","",IF($P824&lt;&gt;"OK",NA(),NETWORKDAYS(E824,F824,'Holidays'!$A$2:$A$51)*G824))</f>
        <v/>
      </c>
      <c r="I824" s="13">
        <f>IF($P824="","",IF($P824&lt;&gt;"OK",NA(),H824*'Settings'!$B$4*VLOOKUP(B824,'Employees'!$A$2:$I$101,5,FALSE)))</f>
        <v/>
      </c>
      <c r="J824" s="2" t="n"/>
      <c r="K824" s="2" t="n"/>
      <c r="L824" s="4" t="n"/>
      <c r="M824" s="2" t="n"/>
      <c r="N824" s="13">
        <f>IF($P824="","",IF($P824&lt;&gt;"OK",NA(),IF(J824="Approved",IF(E824&gt;'Settings'!$B$3,0,NETWORKDAYS(E824,MIN(F824,'Settings'!$B$3),'Holidays'!$A$2:$A$51)*G824*'Settings'!$B$4*VLOOKUP(B824,'Employees'!$A$2:$I$101,5,FALSE)),0)))</f>
        <v/>
      </c>
      <c r="O824" s="13">
        <f>IF($P824="","",IF($P824&lt;&gt;"OK",NA(),IF(J824="Approved",I824-N824,0)))</f>
        <v/>
      </c>
      <c r="P824" s="8">
        <f>IF(COUNTA(A824:B824,D824:G824,J824:M824)=0,"",IF('Settings'!$B$7&lt;&gt;"OK","CHECK SETTINGS",IF(OR(A824="",COUNTIFS($A$2:$A$1001,A824)&lt;&gt;1,COUNTIFS('Employees'!$A$2:$A$101,B824,'Employees'!$I$2:$I$101,"OK")&lt;&gt;1,COUNTIFS('Settings'!$H$11:$H$13,D824)&lt;&gt;1),"CHECK ID / TYPE",IF(OR(NOT(ISNUMBER(E824)),NOT(ISNUMBER(F824)),NOT(ISNUMBER(G824))),"CHECK DATES / FRACTION",IF(OR(E824&lt;MAX('Settings'!$B$2,VLOOKUP(B824,'Employees'!$A$2:$H$101,3,FALSE)),F824&gt;'Settings'!$B$5,F824&lt;E824,NOT(OR(G824=1,AND(G824=0.5,E824=F824))),NOT(OR(J824="Pending",J824="Approved",J824="Denied",J824="Canceled"))),"CHECK DATES / FRACTION / STATUS",IF(AND(OR(J824="Approved",J824="Denied"),OR(K824="",NOT(ISNUMBER(L824)))),"ADD DECISION RECORD",IF(AND(OR(J824="Approved",J824="Pending"),COUNTIFS($B$2:$B$1001,B824,$E$2:$E$1001,"&lt;="&amp;F824,$F$2:$F$1001,"&gt;="&amp;E824,$J$2:$J$1001,"&lt;&gt;Denied",$J$2:$J$1001,"&lt;&gt;Canceled")&gt;1),"OVERLAPPING ACTIVE REQUESTS",IF(NETWORKDAYS(E824,F824,'Holidays'!$A$2:$A$51)=0,"NO WORKDAYS","OK"))))))))</f>
        <v/>
      </c>
    </row>
    <row r="825">
      <c r="A825" s="11" t="n"/>
      <c r="B825" s="11" t="n"/>
      <c r="C825" s="8">
        <f>IF($P825="","",IF($P825&lt;&gt;"OK",NA(),VLOOKUP(B825,'Employees'!$A$2:$I$101,2,FALSE)))</f>
        <v/>
      </c>
      <c r="D825" s="2" t="n"/>
      <c r="E825" s="4" t="n"/>
      <c r="F825" s="4" t="n"/>
      <c r="G825" s="12" t="n"/>
      <c r="H825" s="13">
        <f>IF($P825="","",IF($P825&lt;&gt;"OK",NA(),NETWORKDAYS(E825,F825,'Holidays'!$A$2:$A$51)*G825))</f>
        <v/>
      </c>
      <c r="I825" s="13">
        <f>IF($P825="","",IF($P825&lt;&gt;"OK",NA(),H825*'Settings'!$B$4*VLOOKUP(B825,'Employees'!$A$2:$I$101,5,FALSE)))</f>
        <v/>
      </c>
      <c r="J825" s="2" t="n"/>
      <c r="K825" s="2" t="n"/>
      <c r="L825" s="4" t="n"/>
      <c r="M825" s="2" t="n"/>
      <c r="N825" s="13">
        <f>IF($P825="","",IF($P825&lt;&gt;"OK",NA(),IF(J825="Approved",IF(E825&gt;'Settings'!$B$3,0,NETWORKDAYS(E825,MIN(F825,'Settings'!$B$3),'Holidays'!$A$2:$A$51)*G825*'Settings'!$B$4*VLOOKUP(B825,'Employees'!$A$2:$I$101,5,FALSE)),0)))</f>
        <v/>
      </c>
      <c r="O825" s="13">
        <f>IF($P825="","",IF($P825&lt;&gt;"OK",NA(),IF(J825="Approved",I825-N825,0)))</f>
        <v/>
      </c>
      <c r="P825" s="8">
        <f>IF(COUNTA(A825:B825,D825:G825,J825:M825)=0,"",IF('Settings'!$B$7&lt;&gt;"OK","CHECK SETTINGS",IF(OR(A825="",COUNTIFS($A$2:$A$1001,A825)&lt;&gt;1,COUNTIFS('Employees'!$A$2:$A$101,B825,'Employees'!$I$2:$I$101,"OK")&lt;&gt;1,COUNTIFS('Settings'!$H$11:$H$13,D825)&lt;&gt;1),"CHECK ID / TYPE",IF(OR(NOT(ISNUMBER(E825)),NOT(ISNUMBER(F825)),NOT(ISNUMBER(G825))),"CHECK DATES / FRACTION",IF(OR(E825&lt;MAX('Settings'!$B$2,VLOOKUP(B825,'Employees'!$A$2:$H$101,3,FALSE)),F825&gt;'Settings'!$B$5,F825&lt;E825,NOT(OR(G825=1,AND(G825=0.5,E825=F825))),NOT(OR(J825="Pending",J825="Approved",J825="Denied",J825="Canceled"))),"CHECK DATES / FRACTION / STATUS",IF(AND(OR(J825="Approved",J825="Denied"),OR(K825="",NOT(ISNUMBER(L825)))),"ADD DECISION RECORD",IF(AND(OR(J825="Approved",J825="Pending"),COUNTIFS($B$2:$B$1001,B825,$E$2:$E$1001,"&lt;="&amp;F825,$F$2:$F$1001,"&gt;="&amp;E825,$J$2:$J$1001,"&lt;&gt;Denied",$J$2:$J$1001,"&lt;&gt;Canceled")&gt;1),"OVERLAPPING ACTIVE REQUESTS",IF(NETWORKDAYS(E825,F825,'Holidays'!$A$2:$A$51)=0,"NO WORKDAYS","OK"))))))))</f>
        <v/>
      </c>
    </row>
    <row r="826">
      <c r="A826" s="11" t="n"/>
      <c r="B826" s="11" t="n"/>
      <c r="C826" s="8">
        <f>IF($P826="","",IF($P826&lt;&gt;"OK",NA(),VLOOKUP(B826,'Employees'!$A$2:$I$101,2,FALSE)))</f>
        <v/>
      </c>
      <c r="D826" s="2" t="n"/>
      <c r="E826" s="4" t="n"/>
      <c r="F826" s="4" t="n"/>
      <c r="G826" s="12" t="n"/>
      <c r="H826" s="13">
        <f>IF($P826="","",IF($P826&lt;&gt;"OK",NA(),NETWORKDAYS(E826,F826,'Holidays'!$A$2:$A$51)*G826))</f>
        <v/>
      </c>
      <c r="I826" s="13">
        <f>IF($P826="","",IF($P826&lt;&gt;"OK",NA(),H826*'Settings'!$B$4*VLOOKUP(B826,'Employees'!$A$2:$I$101,5,FALSE)))</f>
        <v/>
      </c>
      <c r="J826" s="2" t="n"/>
      <c r="K826" s="2" t="n"/>
      <c r="L826" s="4" t="n"/>
      <c r="M826" s="2" t="n"/>
      <c r="N826" s="13">
        <f>IF($P826="","",IF($P826&lt;&gt;"OK",NA(),IF(J826="Approved",IF(E826&gt;'Settings'!$B$3,0,NETWORKDAYS(E826,MIN(F826,'Settings'!$B$3),'Holidays'!$A$2:$A$51)*G826*'Settings'!$B$4*VLOOKUP(B826,'Employees'!$A$2:$I$101,5,FALSE)),0)))</f>
        <v/>
      </c>
      <c r="O826" s="13">
        <f>IF($P826="","",IF($P826&lt;&gt;"OK",NA(),IF(J826="Approved",I826-N826,0)))</f>
        <v/>
      </c>
      <c r="P826" s="8">
        <f>IF(COUNTA(A826:B826,D826:G826,J826:M826)=0,"",IF('Settings'!$B$7&lt;&gt;"OK","CHECK SETTINGS",IF(OR(A826="",COUNTIFS($A$2:$A$1001,A826)&lt;&gt;1,COUNTIFS('Employees'!$A$2:$A$101,B826,'Employees'!$I$2:$I$101,"OK")&lt;&gt;1,COUNTIFS('Settings'!$H$11:$H$13,D826)&lt;&gt;1),"CHECK ID / TYPE",IF(OR(NOT(ISNUMBER(E826)),NOT(ISNUMBER(F826)),NOT(ISNUMBER(G826))),"CHECK DATES / FRACTION",IF(OR(E826&lt;MAX('Settings'!$B$2,VLOOKUP(B826,'Employees'!$A$2:$H$101,3,FALSE)),F826&gt;'Settings'!$B$5,F826&lt;E826,NOT(OR(G826=1,AND(G826=0.5,E826=F826))),NOT(OR(J826="Pending",J826="Approved",J826="Denied",J826="Canceled"))),"CHECK DATES / FRACTION / STATUS",IF(AND(OR(J826="Approved",J826="Denied"),OR(K826="",NOT(ISNUMBER(L826)))),"ADD DECISION RECORD",IF(AND(OR(J826="Approved",J826="Pending"),COUNTIFS($B$2:$B$1001,B826,$E$2:$E$1001,"&lt;="&amp;F826,$F$2:$F$1001,"&gt;="&amp;E826,$J$2:$J$1001,"&lt;&gt;Denied",$J$2:$J$1001,"&lt;&gt;Canceled")&gt;1),"OVERLAPPING ACTIVE REQUESTS",IF(NETWORKDAYS(E826,F826,'Holidays'!$A$2:$A$51)=0,"NO WORKDAYS","OK"))))))))</f>
        <v/>
      </c>
    </row>
    <row r="827">
      <c r="A827" s="11" t="n"/>
      <c r="B827" s="11" t="n"/>
      <c r="C827" s="8">
        <f>IF($P827="","",IF($P827&lt;&gt;"OK",NA(),VLOOKUP(B827,'Employees'!$A$2:$I$101,2,FALSE)))</f>
        <v/>
      </c>
      <c r="D827" s="2" t="n"/>
      <c r="E827" s="4" t="n"/>
      <c r="F827" s="4" t="n"/>
      <c r="G827" s="12" t="n"/>
      <c r="H827" s="13">
        <f>IF($P827="","",IF($P827&lt;&gt;"OK",NA(),NETWORKDAYS(E827,F827,'Holidays'!$A$2:$A$51)*G827))</f>
        <v/>
      </c>
      <c r="I827" s="13">
        <f>IF($P827="","",IF($P827&lt;&gt;"OK",NA(),H827*'Settings'!$B$4*VLOOKUP(B827,'Employees'!$A$2:$I$101,5,FALSE)))</f>
        <v/>
      </c>
      <c r="J827" s="2" t="n"/>
      <c r="K827" s="2" t="n"/>
      <c r="L827" s="4" t="n"/>
      <c r="M827" s="2" t="n"/>
      <c r="N827" s="13">
        <f>IF($P827="","",IF($P827&lt;&gt;"OK",NA(),IF(J827="Approved",IF(E827&gt;'Settings'!$B$3,0,NETWORKDAYS(E827,MIN(F827,'Settings'!$B$3),'Holidays'!$A$2:$A$51)*G827*'Settings'!$B$4*VLOOKUP(B827,'Employees'!$A$2:$I$101,5,FALSE)),0)))</f>
        <v/>
      </c>
      <c r="O827" s="13">
        <f>IF($P827="","",IF($P827&lt;&gt;"OK",NA(),IF(J827="Approved",I827-N827,0)))</f>
        <v/>
      </c>
      <c r="P827" s="8">
        <f>IF(COUNTA(A827:B827,D827:G827,J827:M827)=0,"",IF('Settings'!$B$7&lt;&gt;"OK","CHECK SETTINGS",IF(OR(A827="",COUNTIFS($A$2:$A$1001,A827)&lt;&gt;1,COUNTIFS('Employees'!$A$2:$A$101,B827,'Employees'!$I$2:$I$101,"OK")&lt;&gt;1,COUNTIFS('Settings'!$H$11:$H$13,D827)&lt;&gt;1),"CHECK ID / TYPE",IF(OR(NOT(ISNUMBER(E827)),NOT(ISNUMBER(F827)),NOT(ISNUMBER(G827))),"CHECK DATES / FRACTION",IF(OR(E827&lt;MAX('Settings'!$B$2,VLOOKUP(B827,'Employees'!$A$2:$H$101,3,FALSE)),F827&gt;'Settings'!$B$5,F827&lt;E827,NOT(OR(G827=1,AND(G827=0.5,E827=F827))),NOT(OR(J827="Pending",J827="Approved",J827="Denied",J827="Canceled"))),"CHECK DATES / FRACTION / STATUS",IF(AND(OR(J827="Approved",J827="Denied"),OR(K827="",NOT(ISNUMBER(L827)))),"ADD DECISION RECORD",IF(AND(OR(J827="Approved",J827="Pending"),COUNTIFS($B$2:$B$1001,B827,$E$2:$E$1001,"&lt;="&amp;F827,$F$2:$F$1001,"&gt;="&amp;E827,$J$2:$J$1001,"&lt;&gt;Denied",$J$2:$J$1001,"&lt;&gt;Canceled")&gt;1),"OVERLAPPING ACTIVE REQUESTS",IF(NETWORKDAYS(E827,F827,'Holidays'!$A$2:$A$51)=0,"NO WORKDAYS","OK"))))))))</f>
        <v/>
      </c>
    </row>
    <row r="828">
      <c r="A828" s="11" t="n"/>
      <c r="B828" s="11" t="n"/>
      <c r="C828" s="8">
        <f>IF($P828="","",IF($P828&lt;&gt;"OK",NA(),VLOOKUP(B828,'Employees'!$A$2:$I$101,2,FALSE)))</f>
        <v/>
      </c>
      <c r="D828" s="2" t="n"/>
      <c r="E828" s="4" t="n"/>
      <c r="F828" s="4" t="n"/>
      <c r="G828" s="12" t="n"/>
      <c r="H828" s="13">
        <f>IF($P828="","",IF($P828&lt;&gt;"OK",NA(),NETWORKDAYS(E828,F828,'Holidays'!$A$2:$A$51)*G828))</f>
        <v/>
      </c>
      <c r="I828" s="13">
        <f>IF($P828="","",IF($P828&lt;&gt;"OK",NA(),H828*'Settings'!$B$4*VLOOKUP(B828,'Employees'!$A$2:$I$101,5,FALSE)))</f>
        <v/>
      </c>
      <c r="J828" s="2" t="n"/>
      <c r="K828" s="2" t="n"/>
      <c r="L828" s="4" t="n"/>
      <c r="M828" s="2" t="n"/>
      <c r="N828" s="13">
        <f>IF($P828="","",IF($P828&lt;&gt;"OK",NA(),IF(J828="Approved",IF(E828&gt;'Settings'!$B$3,0,NETWORKDAYS(E828,MIN(F828,'Settings'!$B$3),'Holidays'!$A$2:$A$51)*G828*'Settings'!$B$4*VLOOKUP(B828,'Employees'!$A$2:$I$101,5,FALSE)),0)))</f>
        <v/>
      </c>
      <c r="O828" s="13">
        <f>IF($P828="","",IF($P828&lt;&gt;"OK",NA(),IF(J828="Approved",I828-N828,0)))</f>
        <v/>
      </c>
      <c r="P828" s="8">
        <f>IF(COUNTA(A828:B828,D828:G828,J828:M828)=0,"",IF('Settings'!$B$7&lt;&gt;"OK","CHECK SETTINGS",IF(OR(A828="",COUNTIFS($A$2:$A$1001,A828)&lt;&gt;1,COUNTIFS('Employees'!$A$2:$A$101,B828,'Employees'!$I$2:$I$101,"OK")&lt;&gt;1,COUNTIFS('Settings'!$H$11:$H$13,D828)&lt;&gt;1),"CHECK ID / TYPE",IF(OR(NOT(ISNUMBER(E828)),NOT(ISNUMBER(F828)),NOT(ISNUMBER(G828))),"CHECK DATES / FRACTION",IF(OR(E828&lt;MAX('Settings'!$B$2,VLOOKUP(B828,'Employees'!$A$2:$H$101,3,FALSE)),F828&gt;'Settings'!$B$5,F828&lt;E828,NOT(OR(G828=1,AND(G828=0.5,E828=F828))),NOT(OR(J828="Pending",J828="Approved",J828="Denied",J828="Canceled"))),"CHECK DATES / FRACTION / STATUS",IF(AND(OR(J828="Approved",J828="Denied"),OR(K828="",NOT(ISNUMBER(L828)))),"ADD DECISION RECORD",IF(AND(OR(J828="Approved",J828="Pending"),COUNTIFS($B$2:$B$1001,B828,$E$2:$E$1001,"&lt;="&amp;F828,$F$2:$F$1001,"&gt;="&amp;E828,$J$2:$J$1001,"&lt;&gt;Denied",$J$2:$J$1001,"&lt;&gt;Canceled")&gt;1),"OVERLAPPING ACTIVE REQUESTS",IF(NETWORKDAYS(E828,F828,'Holidays'!$A$2:$A$51)=0,"NO WORKDAYS","OK"))))))))</f>
        <v/>
      </c>
    </row>
    <row r="829">
      <c r="A829" s="11" t="n"/>
      <c r="B829" s="11" t="n"/>
      <c r="C829" s="8">
        <f>IF($P829="","",IF($P829&lt;&gt;"OK",NA(),VLOOKUP(B829,'Employees'!$A$2:$I$101,2,FALSE)))</f>
        <v/>
      </c>
      <c r="D829" s="2" t="n"/>
      <c r="E829" s="4" t="n"/>
      <c r="F829" s="4" t="n"/>
      <c r="G829" s="12" t="n"/>
      <c r="H829" s="13">
        <f>IF($P829="","",IF($P829&lt;&gt;"OK",NA(),NETWORKDAYS(E829,F829,'Holidays'!$A$2:$A$51)*G829))</f>
        <v/>
      </c>
      <c r="I829" s="13">
        <f>IF($P829="","",IF($P829&lt;&gt;"OK",NA(),H829*'Settings'!$B$4*VLOOKUP(B829,'Employees'!$A$2:$I$101,5,FALSE)))</f>
        <v/>
      </c>
      <c r="J829" s="2" t="n"/>
      <c r="K829" s="2" t="n"/>
      <c r="L829" s="4" t="n"/>
      <c r="M829" s="2" t="n"/>
      <c r="N829" s="13">
        <f>IF($P829="","",IF($P829&lt;&gt;"OK",NA(),IF(J829="Approved",IF(E829&gt;'Settings'!$B$3,0,NETWORKDAYS(E829,MIN(F829,'Settings'!$B$3),'Holidays'!$A$2:$A$51)*G829*'Settings'!$B$4*VLOOKUP(B829,'Employees'!$A$2:$I$101,5,FALSE)),0)))</f>
        <v/>
      </c>
      <c r="O829" s="13">
        <f>IF($P829="","",IF($P829&lt;&gt;"OK",NA(),IF(J829="Approved",I829-N829,0)))</f>
        <v/>
      </c>
      <c r="P829" s="8">
        <f>IF(COUNTA(A829:B829,D829:G829,J829:M829)=0,"",IF('Settings'!$B$7&lt;&gt;"OK","CHECK SETTINGS",IF(OR(A829="",COUNTIFS($A$2:$A$1001,A829)&lt;&gt;1,COUNTIFS('Employees'!$A$2:$A$101,B829,'Employees'!$I$2:$I$101,"OK")&lt;&gt;1,COUNTIFS('Settings'!$H$11:$H$13,D829)&lt;&gt;1),"CHECK ID / TYPE",IF(OR(NOT(ISNUMBER(E829)),NOT(ISNUMBER(F829)),NOT(ISNUMBER(G829))),"CHECK DATES / FRACTION",IF(OR(E829&lt;MAX('Settings'!$B$2,VLOOKUP(B829,'Employees'!$A$2:$H$101,3,FALSE)),F829&gt;'Settings'!$B$5,F829&lt;E829,NOT(OR(G829=1,AND(G829=0.5,E829=F829))),NOT(OR(J829="Pending",J829="Approved",J829="Denied",J829="Canceled"))),"CHECK DATES / FRACTION / STATUS",IF(AND(OR(J829="Approved",J829="Denied"),OR(K829="",NOT(ISNUMBER(L829)))),"ADD DECISION RECORD",IF(AND(OR(J829="Approved",J829="Pending"),COUNTIFS($B$2:$B$1001,B829,$E$2:$E$1001,"&lt;="&amp;F829,$F$2:$F$1001,"&gt;="&amp;E829,$J$2:$J$1001,"&lt;&gt;Denied",$J$2:$J$1001,"&lt;&gt;Canceled")&gt;1),"OVERLAPPING ACTIVE REQUESTS",IF(NETWORKDAYS(E829,F829,'Holidays'!$A$2:$A$51)=0,"NO WORKDAYS","OK"))))))))</f>
        <v/>
      </c>
    </row>
    <row r="830">
      <c r="A830" s="11" t="n"/>
      <c r="B830" s="11" t="n"/>
      <c r="C830" s="8">
        <f>IF($P830="","",IF($P830&lt;&gt;"OK",NA(),VLOOKUP(B830,'Employees'!$A$2:$I$101,2,FALSE)))</f>
        <v/>
      </c>
      <c r="D830" s="2" t="n"/>
      <c r="E830" s="4" t="n"/>
      <c r="F830" s="4" t="n"/>
      <c r="G830" s="12" t="n"/>
      <c r="H830" s="13">
        <f>IF($P830="","",IF($P830&lt;&gt;"OK",NA(),NETWORKDAYS(E830,F830,'Holidays'!$A$2:$A$51)*G830))</f>
        <v/>
      </c>
      <c r="I830" s="13">
        <f>IF($P830="","",IF($P830&lt;&gt;"OK",NA(),H830*'Settings'!$B$4*VLOOKUP(B830,'Employees'!$A$2:$I$101,5,FALSE)))</f>
        <v/>
      </c>
      <c r="J830" s="2" t="n"/>
      <c r="K830" s="2" t="n"/>
      <c r="L830" s="4" t="n"/>
      <c r="M830" s="2" t="n"/>
      <c r="N830" s="13">
        <f>IF($P830="","",IF($P830&lt;&gt;"OK",NA(),IF(J830="Approved",IF(E830&gt;'Settings'!$B$3,0,NETWORKDAYS(E830,MIN(F830,'Settings'!$B$3),'Holidays'!$A$2:$A$51)*G830*'Settings'!$B$4*VLOOKUP(B830,'Employees'!$A$2:$I$101,5,FALSE)),0)))</f>
        <v/>
      </c>
      <c r="O830" s="13">
        <f>IF($P830="","",IF($P830&lt;&gt;"OK",NA(),IF(J830="Approved",I830-N830,0)))</f>
        <v/>
      </c>
      <c r="P830" s="8">
        <f>IF(COUNTA(A830:B830,D830:G830,J830:M830)=0,"",IF('Settings'!$B$7&lt;&gt;"OK","CHECK SETTINGS",IF(OR(A830="",COUNTIFS($A$2:$A$1001,A830)&lt;&gt;1,COUNTIFS('Employees'!$A$2:$A$101,B830,'Employees'!$I$2:$I$101,"OK")&lt;&gt;1,COUNTIFS('Settings'!$H$11:$H$13,D830)&lt;&gt;1),"CHECK ID / TYPE",IF(OR(NOT(ISNUMBER(E830)),NOT(ISNUMBER(F830)),NOT(ISNUMBER(G830))),"CHECK DATES / FRACTION",IF(OR(E830&lt;MAX('Settings'!$B$2,VLOOKUP(B830,'Employees'!$A$2:$H$101,3,FALSE)),F830&gt;'Settings'!$B$5,F830&lt;E830,NOT(OR(G830=1,AND(G830=0.5,E830=F830))),NOT(OR(J830="Pending",J830="Approved",J830="Denied",J830="Canceled"))),"CHECK DATES / FRACTION / STATUS",IF(AND(OR(J830="Approved",J830="Denied"),OR(K830="",NOT(ISNUMBER(L830)))),"ADD DECISION RECORD",IF(AND(OR(J830="Approved",J830="Pending"),COUNTIFS($B$2:$B$1001,B830,$E$2:$E$1001,"&lt;="&amp;F830,$F$2:$F$1001,"&gt;="&amp;E830,$J$2:$J$1001,"&lt;&gt;Denied",$J$2:$J$1001,"&lt;&gt;Canceled")&gt;1),"OVERLAPPING ACTIVE REQUESTS",IF(NETWORKDAYS(E830,F830,'Holidays'!$A$2:$A$51)=0,"NO WORKDAYS","OK"))))))))</f>
        <v/>
      </c>
    </row>
    <row r="831">
      <c r="A831" s="11" t="n"/>
      <c r="B831" s="11" t="n"/>
      <c r="C831" s="8">
        <f>IF($P831="","",IF($P831&lt;&gt;"OK",NA(),VLOOKUP(B831,'Employees'!$A$2:$I$101,2,FALSE)))</f>
        <v/>
      </c>
      <c r="D831" s="2" t="n"/>
      <c r="E831" s="4" t="n"/>
      <c r="F831" s="4" t="n"/>
      <c r="G831" s="12" t="n"/>
      <c r="H831" s="13">
        <f>IF($P831="","",IF($P831&lt;&gt;"OK",NA(),NETWORKDAYS(E831,F831,'Holidays'!$A$2:$A$51)*G831))</f>
        <v/>
      </c>
      <c r="I831" s="13">
        <f>IF($P831="","",IF($P831&lt;&gt;"OK",NA(),H831*'Settings'!$B$4*VLOOKUP(B831,'Employees'!$A$2:$I$101,5,FALSE)))</f>
        <v/>
      </c>
      <c r="J831" s="2" t="n"/>
      <c r="K831" s="2" t="n"/>
      <c r="L831" s="4" t="n"/>
      <c r="M831" s="2" t="n"/>
      <c r="N831" s="13">
        <f>IF($P831="","",IF($P831&lt;&gt;"OK",NA(),IF(J831="Approved",IF(E831&gt;'Settings'!$B$3,0,NETWORKDAYS(E831,MIN(F831,'Settings'!$B$3),'Holidays'!$A$2:$A$51)*G831*'Settings'!$B$4*VLOOKUP(B831,'Employees'!$A$2:$I$101,5,FALSE)),0)))</f>
        <v/>
      </c>
      <c r="O831" s="13">
        <f>IF($P831="","",IF($P831&lt;&gt;"OK",NA(),IF(J831="Approved",I831-N831,0)))</f>
        <v/>
      </c>
      <c r="P831" s="8">
        <f>IF(COUNTA(A831:B831,D831:G831,J831:M831)=0,"",IF('Settings'!$B$7&lt;&gt;"OK","CHECK SETTINGS",IF(OR(A831="",COUNTIFS($A$2:$A$1001,A831)&lt;&gt;1,COUNTIFS('Employees'!$A$2:$A$101,B831,'Employees'!$I$2:$I$101,"OK")&lt;&gt;1,COUNTIFS('Settings'!$H$11:$H$13,D831)&lt;&gt;1),"CHECK ID / TYPE",IF(OR(NOT(ISNUMBER(E831)),NOT(ISNUMBER(F831)),NOT(ISNUMBER(G831))),"CHECK DATES / FRACTION",IF(OR(E831&lt;MAX('Settings'!$B$2,VLOOKUP(B831,'Employees'!$A$2:$H$101,3,FALSE)),F831&gt;'Settings'!$B$5,F831&lt;E831,NOT(OR(G831=1,AND(G831=0.5,E831=F831))),NOT(OR(J831="Pending",J831="Approved",J831="Denied",J831="Canceled"))),"CHECK DATES / FRACTION / STATUS",IF(AND(OR(J831="Approved",J831="Denied"),OR(K831="",NOT(ISNUMBER(L831)))),"ADD DECISION RECORD",IF(AND(OR(J831="Approved",J831="Pending"),COUNTIFS($B$2:$B$1001,B831,$E$2:$E$1001,"&lt;="&amp;F831,$F$2:$F$1001,"&gt;="&amp;E831,$J$2:$J$1001,"&lt;&gt;Denied",$J$2:$J$1001,"&lt;&gt;Canceled")&gt;1),"OVERLAPPING ACTIVE REQUESTS",IF(NETWORKDAYS(E831,F831,'Holidays'!$A$2:$A$51)=0,"NO WORKDAYS","OK"))))))))</f>
        <v/>
      </c>
    </row>
    <row r="832">
      <c r="A832" s="11" t="n"/>
      <c r="B832" s="11" t="n"/>
      <c r="C832" s="8">
        <f>IF($P832="","",IF($P832&lt;&gt;"OK",NA(),VLOOKUP(B832,'Employees'!$A$2:$I$101,2,FALSE)))</f>
        <v/>
      </c>
      <c r="D832" s="2" t="n"/>
      <c r="E832" s="4" t="n"/>
      <c r="F832" s="4" t="n"/>
      <c r="G832" s="12" t="n"/>
      <c r="H832" s="13">
        <f>IF($P832="","",IF($P832&lt;&gt;"OK",NA(),NETWORKDAYS(E832,F832,'Holidays'!$A$2:$A$51)*G832))</f>
        <v/>
      </c>
      <c r="I832" s="13">
        <f>IF($P832="","",IF($P832&lt;&gt;"OK",NA(),H832*'Settings'!$B$4*VLOOKUP(B832,'Employees'!$A$2:$I$101,5,FALSE)))</f>
        <v/>
      </c>
      <c r="J832" s="2" t="n"/>
      <c r="K832" s="2" t="n"/>
      <c r="L832" s="4" t="n"/>
      <c r="M832" s="2" t="n"/>
      <c r="N832" s="13">
        <f>IF($P832="","",IF($P832&lt;&gt;"OK",NA(),IF(J832="Approved",IF(E832&gt;'Settings'!$B$3,0,NETWORKDAYS(E832,MIN(F832,'Settings'!$B$3),'Holidays'!$A$2:$A$51)*G832*'Settings'!$B$4*VLOOKUP(B832,'Employees'!$A$2:$I$101,5,FALSE)),0)))</f>
        <v/>
      </c>
      <c r="O832" s="13">
        <f>IF($P832="","",IF($P832&lt;&gt;"OK",NA(),IF(J832="Approved",I832-N832,0)))</f>
        <v/>
      </c>
      <c r="P832" s="8">
        <f>IF(COUNTA(A832:B832,D832:G832,J832:M832)=0,"",IF('Settings'!$B$7&lt;&gt;"OK","CHECK SETTINGS",IF(OR(A832="",COUNTIFS($A$2:$A$1001,A832)&lt;&gt;1,COUNTIFS('Employees'!$A$2:$A$101,B832,'Employees'!$I$2:$I$101,"OK")&lt;&gt;1,COUNTIFS('Settings'!$H$11:$H$13,D832)&lt;&gt;1),"CHECK ID / TYPE",IF(OR(NOT(ISNUMBER(E832)),NOT(ISNUMBER(F832)),NOT(ISNUMBER(G832))),"CHECK DATES / FRACTION",IF(OR(E832&lt;MAX('Settings'!$B$2,VLOOKUP(B832,'Employees'!$A$2:$H$101,3,FALSE)),F832&gt;'Settings'!$B$5,F832&lt;E832,NOT(OR(G832=1,AND(G832=0.5,E832=F832))),NOT(OR(J832="Pending",J832="Approved",J832="Denied",J832="Canceled"))),"CHECK DATES / FRACTION / STATUS",IF(AND(OR(J832="Approved",J832="Denied"),OR(K832="",NOT(ISNUMBER(L832)))),"ADD DECISION RECORD",IF(AND(OR(J832="Approved",J832="Pending"),COUNTIFS($B$2:$B$1001,B832,$E$2:$E$1001,"&lt;="&amp;F832,$F$2:$F$1001,"&gt;="&amp;E832,$J$2:$J$1001,"&lt;&gt;Denied",$J$2:$J$1001,"&lt;&gt;Canceled")&gt;1),"OVERLAPPING ACTIVE REQUESTS",IF(NETWORKDAYS(E832,F832,'Holidays'!$A$2:$A$51)=0,"NO WORKDAYS","OK"))))))))</f>
        <v/>
      </c>
    </row>
    <row r="833">
      <c r="A833" s="11" t="n"/>
      <c r="B833" s="11" t="n"/>
      <c r="C833" s="8">
        <f>IF($P833="","",IF($P833&lt;&gt;"OK",NA(),VLOOKUP(B833,'Employees'!$A$2:$I$101,2,FALSE)))</f>
        <v/>
      </c>
      <c r="D833" s="2" t="n"/>
      <c r="E833" s="4" t="n"/>
      <c r="F833" s="4" t="n"/>
      <c r="G833" s="12" t="n"/>
      <c r="H833" s="13">
        <f>IF($P833="","",IF($P833&lt;&gt;"OK",NA(),NETWORKDAYS(E833,F833,'Holidays'!$A$2:$A$51)*G833))</f>
        <v/>
      </c>
      <c r="I833" s="13">
        <f>IF($P833="","",IF($P833&lt;&gt;"OK",NA(),H833*'Settings'!$B$4*VLOOKUP(B833,'Employees'!$A$2:$I$101,5,FALSE)))</f>
        <v/>
      </c>
      <c r="J833" s="2" t="n"/>
      <c r="K833" s="2" t="n"/>
      <c r="L833" s="4" t="n"/>
      <c r="M833" s="2" t="n"/>
      <c r="N833" s="13">
        <f>IF($P833="","",IF($P833&lt;&gt;"OK",NA(),IF(J833="Approved",IF(E833&gt;'Settings'!$B$3,0,NETWORKDAYS(E833,MIN(F833,'Settings'!$B$3),'Holidays'!$A$2:$A$51)*G833*'Settings'!$B$4*VLOOKUP(B833,'Employees'!$A$2:$I$101,5,FALSE)),0)))</f>
        <v/>
      </c>
      <c r="O833" s="13">
        <f>IF($P833="","",IF($P833&lt;&gt;"OK",NA(),IF(J833="Approved",I833-N833,0)))</f>
        <v/>
      </c>
      <c r="P833" s="8">
        <f>IF(COUNTA(A833:B833,D833:G833,J833:M833)=0,"",IF('Settings'!$B$7&lt;&gt;"OK","CHECK SETTINGS",IF(OR(A833="",COUNTIFS($A$2:$A$1001,A833)&lt;&gt;1,COUNTIFS('Employees'!$A$2:$A$101,B833,'Employees'!$I$2:$I$101,"OK")&lt;&gt;1,COUNTIFS('Settings'!$H$11:$H$13,D833)&lt;&gt;1),"CHECK ID / TYPE",IF(OR(NOT(ISNUMBER(E833)),NOT(ISNUMBER(F833)),NOT(ISNUMBER(G833))),"CHECK DATES / FRACTION",IF(OR(E833&lt;MAX('Settings'!$B$2,VLOOKUP(B833,'Employees'!$A$2:$H$101,3,FALSE)),F833&gt;'Settings'!$B$5,F833&lt;E833,NOT(OR(G833=1,AND(G833=0.5,E833=F833))),NOT(OR(J833="Pending",J833="Approved",J833="Denied",J833="Canceled"))),"CHECK DATES / FRACTION / STATUS",IF(AND(OR(J833="Approved",J833="Denied"),OR(K833="",NOT(ISNUMBER(L833)))),"ADD DECISION RECORD",IF(AND(OR(J833="Approved",J833="Pending"),COUNTIFS($B$2:$B$1001,B833,$E$2:$E$1001,"&lt;="&amp;F833,$F$2:$F$1001,"&gt;="&amp;E833,$J$2:$J$1001,"&lt;&gt;Denied",$J$2:$J$1001,"&lt;&gt;Canceled")&gt;1),"OVERLAPPING ACTIVE REQUESTS",IF(NETWORKDAYS(E833,F833,'Holidays'!$A$2:$A$51)=0,"NO WORKDAYS","OK"))))))))</f>
        <v/>
      </c>
    </row>
    <row r="834">
      <c r="A834" s="11" t="n"/>
      <c r="B834" s="11" t="n"/>
      <c r="C834" s="8">
        <f>IF($P834="","",IF($P834&lt;&gt;"OK",NA(),VLOOKUP(B834,'Employees'!$A$2:$I$101,2,FALSE)))</f>
        <v/>
      </c>
      <c r="D834" s="2" t="n"/>
      <c r="E834" s="4" t="n"/>
      <c r="F834" s="4" t="n"/>
      <c r="G834" s="12" t="n"/>
      <c r="H834" s="13">
        <f>IF($P834="","",IF($P834&lt;&gt;"OK",NA(),NETWORKDAYS(E834,F834,'Holidays'!$A$2:$A$51)*G834))</f>
        <v/>
      </c>
      <c r="I834" s="13">
        <f>IF($P834="","",IF($P834&lt;&gt;"OK",NA(),H834*'Settings'!$B$4*VLOOKUP(B834,'Employees'!$A$2:$I$101,5,FALSE)))</f>
        <v/>
      </c>
      <c r="J834" s="2" t="n"/>
      <c r="K834" s="2" t="n"/>
      <c r="L834" s="4" t="n"/>
      <c r="M834" s="2" t="n"/>
      <c r="N834" s="13">
        <f>IF($P834="","",IF($P834&lt;&gt;"OK",NA(),IF(J834="Approved",IF(E834&gt;'Settings'!$B$3,0,NETWORKDAYS(E834,MIN(F834,'Settings'!$B$3),'Holidays'!$A$2:$A$51)*G834*'Settings'!$B$4*VLOOKUP(B834,'Employees'!$A$2:$I$101,5,FALSE)),0)))</f>
        <v/>
      </c>
      <c r="O834" s="13">
        <f>IF($P834="","",IF($P834&lt;&gt;"OK",NA(),IF(J834="Approved",I834-N834,0)))</f>
        <v/>
      </c>
      <c r="P834" s="8">
        <f>IF(COUNTA(A834:B834,D834:G834,J834:M834)=0,"",IF('Settings'!$B$7&lt;&gt;"OK","CHECK SETTINGS",IF(OR(A834="",COUNTIFS($A$2:$A$1001,A834)&lt;&gt;1,COUNTIFS('Employees'!$A$2:$A$101,B834,'Employees'!$I$2:$I$101,"OK")&lt;&gt;1,COUNTIFS('Settings'!$H$11:$H$13,D834)&lt;&gt;1),"CHECK ID / TYPE",IF(OR(NOT(ISNUMBER(E834)),NOT(ISNUMBER(F834)),NOT(ISNUMBER(G834))),"CHECK DATES / FRACTION",IF(OR(E834&lt;MAX('Settings'!$B$2,VLOOKUP(B834,'Employees'!$A$2:$H$101,3,FALSE)),F834&gt;'Settings'!$B$5,F834&lt;E834,NOT(OR(G834=1,AND(G834=0.5,E834=F834))),NOT(OR(J834="Pending",J834="Approved",J834="Denied",J834="Canceled"))),"CHECK DATES / FRACTION / STATUS",IF(AND(OR(J834="Approved",J834="Denied"),OR(K834="",NOT(ISNUMBER(L834)))),"ADD DECISION RECORD",IF(AND(OR(J834="Approved",J834="Pending"),COUNTIFS($B$2:$B$1001,B834,$E$2:$E$1001,"&lt;="&amp;F834,$F$2:$F$1001,"&gt;="&amp;E834,$J$2:$J$1001,"&lt;&gt;Denied",$J$2:$J$1001,"&lt;&gt;Canceled")&gt;1),"OVERLAPPING ACTIVE REQUESTS",IF(NETWORKDAYS(E834,F834,'Holidays'!$A$2:$A$51)=0,"NO WORKDAYS","OK"))))))))</f>
        <v/>
      </c>
    </row>
    <row r="835">
      <c r="A835" s="11" t="n"/>
      <c r="B835" s="11" t="n"/>
      <c r="C835" s="8">
        <f>IF($P835="","",IF($P835&lt;&gt;"OK",NA(),VLOOKUP(B835,'Employees'!$A$2:$I$101,2,FALSE)))</f>
        <v/>
      </c>
      <c r="D835" s="2" t="n"/>
      <c r="E835" s="4" t="n"/>
      <c r="F835" s="4" t="n"/>
      <c r="G835" s="12" t="n"/>
      <c r="H835" s="13">
        <f>IF($P835="","",IF($P835&lt;&gt;"OK",NA(),NETWORKDAYS(E835,F835,'Holidays'!$A$2:$A$51)*G835))</f>
        <v/>
      </c>
      <c r="I835" s="13">
        <f>IF($P835="","",IF($P835&lt;&gt;"OK",NA(),H835*'Settings'!$B$4*VLOOKUP(B835,'Employees'!$A$2:$I$101,5,FALSE)))</f>
        <v/>
      </c>
      <c r="J835" s="2" t="n"/>
      <c r="K835" s="2" t="n"/>
      <c r="L835" s="4" t="n"/>
      <c r="M835" s="2" t="n"/>
      <c r="N835" s="13">
        <f>IF($P835="","",IF($P835&lt;&gt;"OK",NA(),IF(J835="Approved",IF(E835&gt;'Settings'!$B$3,0,NETWORKDAYS(E835,MIN(F835,'Settings'!$B$3),'Holidays'!$A$2:$A$51)*G835*'Settings'!$B$4*VLOOKUP(B835,'Employees'!$A$2:$I$101,5,FALSE)),0)))</f>
        <v/>
      </c>
      <c r="O835" s="13">
        <f>IF($P835="","",IF($P835&lt;&gt;"OK",NA(),IF(J835="Approved",I835-N835,0)))</f>
        <v/>
      </c>
      <c r="P835" s="8">
        <f>IF(COUNTA(A835:B835,D835:G835,J835:M835)=0,"",IF('Settings'!$B$7&lt;&gt;"OK","CHECK SETTINGS",IF(OR(A835="",COUNTIFS($A$2:$A$1001,A835)&lt;&gt;1,COUNTIFS('Employees'!$A$2:$A$101,B835,'Employees'!$I$2:$I$101,"OK")&lt;&gt;1,COUNTIFS('Settings'!$H$11:$H$13,D835)&lt;&gt;1),"CHECK ID / TYPE",IF(OR(NOT(ISNUMBER(E835)),NOT(ISNUMBER(F835)),NOT(ISNUMBER(G835))),"CHECK DATES / FRACTION",IF(OR(E835&lt;MAX('Settings'!$B$2,VLOOKUP(B835,'Employees'!$A$2:$H$101,3,FALSE)),F835&gt;'Settings'!$B$5,F835&lt;E835,NOT(OR(G835=1,AND(G835=0.5,E835=F835))),NOT(OR(J835="Pending",J835="Approved",J835="Denied",J835="Canceled"))),"CHECK DATES / FRACTION / STATUS",IF(AND(OR(J835="Approved",J835="Denied"),OR(K835="",NOT(ISNUMBER(L835)))),"ADD DECISION RECORD",IF(AND(OR(J835="Approved",J835="Pending"),COUNTIFS($B$2:$B$1001,B835,$E$2:$E$1001,"&lt;="&amp;F835,$F$2:$F$1001,"&gt;="&amp;E835,$J$2:$J$1001,"&lt;&gt;Denied",$J$2:$J$1001,"&lt;&gt;Canceled")&gt;1),"OVERLAPPING ACTIVE REQUESTS",IF(NETWORKDAYS(E835,F835,'Holidays'!$A$2:$A$51)=0,"NO WORKDAYS","OK"))))))))</f>
        <v/>
      </c>
    </row>
    <row r="836">
      <c r="A836" s="11" t="n"/>
      <c r="B836" s="11" t="n"/>
      <c r="C836" s="8">
        <f>IF($P836="","",IF($P836&lt;&gt;"OK",NA(),VLOOKUP(B836,'Employees'!$A$2:$I$101,2,FALSE)))</f>
        <v/>
      </c>
      <c r="D836" s="2" t="n"/>
      <c r="E836" s="4" t="n"/>
      <c r="F836" s="4" t="n"/>
      <c r="G836" s="12" t="n"/>
      <c r="H836" s="13">
        <f>IF($P836="","",IF($P836&lt;&gt;"OK",NA(),NETWORKDAYS(E836,F836,'Holidays'!$A$2:$A$51)*G836))</f>
        <v/>
      </c>
      <c r="I836" s="13">
        <f>IF($P836="","",IF($P836&lt;&gt;"OK",NA(),H836*'Settings'!$B$4*VLOOKUP(B836,'Employees'!$A$2:$I$101,5,FALSE)))</f>
        <v/>
      </c>
      <c r="J836" s="2" t="n"/>
      <c r="K836" s="2" t="n"/>
      <c r="L836" s="4" t="n"/>
      <c r="M836" s="2" t="n"/>
      <c r="N836" s="13">
        <f>IF($P836="","",IF($P836&lt;&gt;"OK",NA(),IF(J836="Approved",IF(E836&gt;'Settings'!$B$3,0,NETWORKDAYS(E836,MIN(F836,'Settings'!$B$3),'Holidays'!$A$2:$A$51)*G836*'Settings'!$B$4*VLOOKUP(B836,'Employees'!$A$2:$I$101,5,FALSE)),0)))</f>
        <v/>
      </c>
      <c r="O836" s="13">
        <f>IF($P836="","",IF($P836&lt;&gt;"OK",NA(),IF(J836="Approved",I836-N836,0)))</f>
        <v/>
      </c>
      <c r="P836" s="8">
        <f>IF(COUNTA(A836:B836,D836:G836,J836:M836)=0,"",IF('Settings'!$B$7&lt;&gt;"OK","CHECK SETTINGS",IF(OR(A836="",COUNTIFS($A$2:$A$1001,A836)&lt;&gt;1,COUNTIFS('Employees'!$A$2:$A$101,B836,'Employees'!$I$2:$I$101,"OK")&lt;&gt;1,COUNTIFS('Settings'!$H$11:$H$13,D836)&lt;&gt;1),"CHECK ID / TYPE",IF(OR(NOT(ISNUMBER(E836)),NOT(ISNUMBER(F836)),NOT(ISNUMBER(G836))),"CHECK DATES / FRACTION",IF(OR(E836&lt;MAX('Settings'!$B$2,VLOOKUP(B836,'Employees'!$A$2:$H$101,3,FALSE)),F836&gt;'Settings'!$B$5,F836&lt;E836,NOT(OR(G836=1,AND(G836=0.5,E836=F836))),NOT(OR(J836="Pending",J836="Approved",J836="Denied",J836="Canceled"))),"CHECK DATES / FRACTION / STATUS",IF(AND(OR(J836="Approved",J836="Denied"),OR(K836="",NOT(ISNUMBER(L836)))),"ADD DECISION RECORD",IF(AND(OR(J836="Approved",J836="Pending"),COUNTIFS($B$2:$B$1001,B836,$E$2:$E$1001,"&lt;="&amp;F836,$F$2:$F$1001,"&gt;="&amp;E836,$J$2:$J$1001,"&lt;&gt;Denied",$J$2:$J$1001,"&lt;&gt;Canceled")&gt;1),"OVERLAPPING ACTIVE REQUESTS",IF(NETWORKDAYS(E836,F836,'Holidays'!$A$2:$A$51)=0,"NO WORKDAYS","OK"))))))))</f>
        <v/>
      </c>
    </row>
    <row r="837">
      <c r="A837" s="11" t="n"/>
      <c r="B837" s="11" t="n"/>
      <c r="C837" s="8">
        <f>IF($P837="","",IF($P837&lt;&gt;"OK",NA(),VLOOKUP(B837,'Employees'!$A$2:$I$101,2,FALSE)))</f>
        <v/>
      </c>
      <c r="D837" s="2" t="n"/>
      <c r="E837" s="4" t="n"/>
      <c r="F837" s="4" t="n"/>
      <c r="G837" s="12" t="n"/>
      <c r="H837" s="13">
        <f>IF($P837="","",IF($P837&lt;&gt;"OK",NA(),NETWORKDAYS(E837,F837,'Holidays'!$A$2:$A$51)*G837))</f>
        <v/>
      </c>
      <c r="I837" s="13">
        <f>IF($P837="","",IF($P837&lt;&gt;"OK",NA(),H837*'Settings'!$B$4*VLOOKUP(B837,'Employees'!$A$2:$I$101,5,FALSE)))</f>
        <v/>
      </c>
      <c r="J837" s="2" t="n"/>
      <c r="K837" s="2" t="n"/>
      <c r="L837" s="4" t="n"/>
      <c r="M837" s="2" t="n"/>
      <c r="N837" s="13">
        <f>IF($P837="","",IF($P837&lt;&gt;"OK",NA(),IF(J837="Approved",IF(E837&gt;'Settings'!$B$3,0,NETWORKDAYS(E837,MIN(F837,'Settings'!$B$3),'Holidays'!$A$2:$A$51)*G837*'Settings'!$B$4*VLOOKUP(B837,'Employees'!$A$2:$I$101,5,FALSE)),0)))</f>
        <v/>
      </c>
      <c r="O837" s="13">
        <f>IF($P837="","",IF($P837&lt;&gt;"OK",NA(),IF(J837="Approved",I837-N837,0)))</f>
        <v/>
      </c>
      <c r="P837" s="8">
        <f>IF(COUNTA(A837:B837,D837:G837,J837:M837)=0,"",IF('Settings'!$B$7&lt;&gt;"OK","CHECK SETTINGS",IF(OR(A837="",COUNTIFS($A$2:$A$1001,A837)&lt;&gt;1,COUNTIFS('Employees'!$A$2:$A$101,B837,'Employees'!$I$2:$I$101,"OK")&lt;&gt;1,COUNTIFS('Settings'!$H$11:$H$13,D837)&lt;&gt;1),"CHECK ID / TYPE",IF(OR(NOT(ISNUMBER(E837)),NOT(ISNUMBER(F837)),NOT(ISNUMBER(G837))),"CHECK DATES / FRACTION",IF(OR(E837&lt;MAX('Settings'!$B$2,VLOOKUP(B837,'Employees'!$A$2:$H$101,3,FALSE)),F837&gt;'Settings'!$B$5,F837&lt;E837,NOT(OR(G837=1,AND(G837=0.5,E837=F837))),NOT(OR(J837="Pending",J837="Approved",J837="Denied",J837="Canceled"))),"CHECK DATES / FRACTION / STATUS",IF(AND(OR(J837="Approved",J837="Denied"),OR(K837="",NOT(ISNUMBER(L837)))),"ADD DECISION RECORD",IF(AND(OR(J837="Approved",J837="Pending"),COUNTIFS($B$2:$B$1001,B837,$E$2:$E$1001,"&lt;="&amp;F837,$F$2:$F$1001,"&gt;="&amp;E837,$J$2:$J$1001,"&lt;&gt;Denied",$J$2:$J$1001,"&lt;&gt;Canceled")&gt;1),"OVERLAPPING ACTIVE REQUESTS",IF(NETWORKDAYS(E837,F837,'Holidays'!$A$2:$A$51)=0,"NO WORKDAYS","OK"))))))))</f>
        <v/>
      </c>
    </row>
    <row r="838">
      <c r="A838" s="11" t="n"/>
      <c r="B838" s="11" t="n"/>
      <c r="C838" s="8">
        <f>IF($P838="","",IF($P838&lt;&gt;"OK",NA(),VLOOKUP(B838,'Employees'!$A$2:$I$101,2,FALSE)))</f>
        <v/>
      </c>
      <c r="D838" s="2" t="n"/>
      <c r="E838" s="4" t="n"/>
      <c r="F838" s="4" t="n"/>
      <c r="G838" s="12" t="n"/>
      <c r="H838" s="13">
        <f>IF($P838="","",IF($P838&lt;&gt;"OK",NA(),NETWORKDAYS(E838,F838,'Holidays'!$A$2:$A$51)*G838))</f>
        <v/>
      </c>
      <c r="I838" s="13">
        <f>IF($P838="","",IF($P838&lt;&gt;"OK",NA(),H838*'Settings'!$B$4*VLOOKUP(B838,'Employees'!$A$2:$I$101,5,FALSE)))</f>
        <v/>
      </c>
      <c r="J838" s="2" t="n"/>
      <c r="K838" s="2" t="n"/>
      <c r="L838" s="4" t="n"/>
      <c r="M838" s="2" t="n"/>
      <c r="N838" s="13">
        <f>IF($P838="","",IF($P838&lt;&gt;"OK",NA(),IF(J838="Approved",IF(E838&gt;'Settings'!$B$3,0,NETWORKDAYS(E838,MIN(F838,'Settings'!$B$3),'Holidays'!$A$2:$A$51)*G838*'Settings'!$B$4*VLOOKUP(B838,'Employees'!$A$2:$I$101,5,FALSE)),0)))</f>
        <v/>
      </c>
      <c r="O838" s="13">
        <f>IF($P838="","",IF($P838&lt;&gt;"OK",NA(),IF(J838="Approved",I838-N838,0)))</f>
        <v/>
      </c>
      <c r="P838" s="8">
        <f>IF(COUNTA(A838:B838,D838:G838,J838:M838)=0,"",IF('Settings'!$B$7&lt;&gt;"OK","CHECK SETTINGS",IF(OR(A838="",COUNTIFS($A$2:$A$1001,A838)&lt;&gt;1,COUNTIFS('Employees'!$A$2:$A$101,B838,'Employees'!$I$2:$I$101,"OK")&lt;&gt;1,COUNTIFS('Settings'!$H$11:$H$13,D838)&lt;&gt;1),"CHECK ID / TYPE",IF(OR(NOT(ISNUMBER(E838)),NOT(ISNUMBER(F838)),NOT(ISNUMBER(G838))),"CHECK DATES / FRACTION",IF(OR(E838&lt;MAX('Settings'!$B$2,VLOOKUP(B838,'Employees'!$A$2:$H$101,3,FALSE)),F838&gt;'Settings'!$B$5,F838&lt;E838,NOT(OR(G838=1,AND(G838=0.5,E838=F838))),NOT(OR(J838="Pending",J838="Approved",J838="Denied",J838="Canceled"))),"CHECK DATES / FRACTION / STATUS",IF(AND(OR(J838="Approved",J838="Denied"),OR(K838="",NOT(ISNUMBER(L838)))),"ADD DECISION RECORD",IF(AND(OR(J838="Approved",J838="Pending"),COUNTIFS($B$2:$B$1001,B838,$E$2:$E$1001,"&lt;="&amp;F838,$F$2:$F$1001,"&gt;="&amp;E838,$J$2:$J$1001,"&lt;&gt;Denied",$J$2:$J$1001,"&lt;&gt;Canceled")&gt;1),"OVERLAPPING ACTIVE REQUESTS",IF(NETWORKDAYS(E838,F838,'Holidays'!$A$2:$A$51)=0,"NO WORKDAYS","OK"))))))))</f>
        <v/>
      </c>
    </row>
    <row r="839">
      <c r="A839" s="11" t="n"/>
      <c r="B839" s="11" t="n"/>
      <c r="C839" s="8">
        <f>IF($P839="","",IF($P839&lt;&gt;"OK",NA(),VLOOKUP(B839,'Employees'!$A$2:$I$101,2,FALSE)))</f>
        <v/>
      </c>
      <c r="D839" s="2" t="n"/>
      <c r="E839" s="4" t="n"/>
      <c r="F839" s="4" t="n"/>
      <c r="G839" s="12" t="n"/>
      <c r="H839" s="13">
        <f>IF($P839="","",IF($P839&lt;&gt;"OK",NA(),NETWORKDAYS(E839,F839,'Holidays'!$A$2:$A$51)*G839))</f>
        <v/>
      </c>
      <c r="I839" s="13">
        <f>IF($P839="","",IF($P839&lt;&gt;"OK",NA(),H839*'Settings'!$B$4*VLOOKUP(B839,'Employees'!$A$2:$I$101,5,FALSE)))</f>
        <v/>
      </c>
      <c r="J839" s="2" t="n"/>
      <c r="K839" s="2" t="n"/>
      <c r="L839" s="4" t="n"/>
      <c r="M839" s="2" t="n"/>
      <c r="N839" s="13">
        <f>IF($P839="","",IF($P839&lt;&gt;"OK",NA(),IF(J839="Approved",IF(E839&gt;'Settings'!$B$3,0,NETWORKDAYS(E839,MIN(F839,'Settings'!$B$3),'Holidays'!$A$2:$A$51)*G839*'Settings'!$B$4*VLOOKUP(B839,'Employees'!$A$2:$I$101,5,FALSE)),0)))</f>
        <v/>
      </c>
      <c r="O839" s="13">
        <f>IF($P839="","",IF($P839&lt;&gt;"OK",NA(),IF(J839="Approved",I839-N839,0)))</f>
        <v/>
      </c>
      <c r="P839" s="8">
        <f>IF(COUNTA(A839:B839,D839:G839,J839:M839)=0,"",IF('Settings'!$B$7&lt;&gt;"OK","CHECK SETTINGS",IF(OR(A839="",COUNTIFS($A$2:$A$1001,A839)&lt;&gt;1,COUNTIFS('Employees'!$A$2:$A$101,B839,'Employees'!$I$2:$I$101,"OK")&lt;&gt;1,COUNTIFS('Settings'!$H$11:$H$13,D839)&lt;&gt;1),"CHECK ID / TYPE",IF(OR(NOT(ISNUMBER(E839)),NOT(ISNUMBER(F839)),NOT(ISNUMBER(G839))),"CHECK DATES / FRACTION",IF(OR(E839&lt;MAX('Settings'!$B$2,VLOOKUP(B839,'Employees'!$A$2:$H$101,3,FALSE)),F839&gt;'Settings'!$B$5,F839&lt;E839,NOT(OR(G839=1,AND(G839=0.5,E839=F839))),NOT(OR(J839="Pending",J839="Approved",J839="Denied",J839="Canceled"))),"CHECK DATES / FRACTION / STATUS",IF(AND(OR(J839="Approved",J839="Denied"),OR(K839="",NOT(ISNUMBER(L839)))),"ADD DECISION RECORD",IF(AND(OR(J839="Approved",J839="Pending"),COUNTIFS($B$2:$B$1001,B839,$E$2:$E$1001,"&lt;="&amp;F839,$F$2:$F$1001,"&gt;="&amp;E839,$J$2:$J$1001,"&lt;&gt;Denied",$J$2:$J$1001,"&lt;&gt;Canceled")&gt;1),"OVERLAPPING ACTIVE REQUESTS",IF(NETWORKDAYS(E839,F839,'Holidays'!$A$2:$A$51)=0,"NO WORKDAYS","OK"))))))))</f>
        <v/>
      </c>
    </row>
    <row r="840">
      <c r="A840" s="11" t="n"/>
      <c r="B840" s="11" t="n"/>
      <c r="C840" s="8">
        <f>IF($P840="","",IF($P840&lt;&gt;"OK",NA(),VLOOKUP(B840,'Employees'!$A$2:$I$101,2,FALSE)))</f>
        <v/>
      </c>
      <c r="D840" s="2" t="n"/>
      <c r="E840" s="4" t="n"/>
      <c r="F840" s="4" t="n"/>
      <c r="G840" s="12" t="n"/>
      <c r="H840" s="13">
        <f>IF($P840="","",IF($P840&lt;&gt;"OK",NA(),NETWORKDAYS(E840,F840,'Holidays'!$A$2:$A$51)*G840))</f>
        <v/>
      </c>
      <c r="I840" s="13">
        <f>IF($P840="","",IF($P840&lt;&gt;"OK",NA(),H840*'Settings'!$B$4*VLOOKUP(B840,'Employees'!$A$2:$I$101,5,FALSE)))</f>
        <v/>
      </c>
      <c r="J840" s="2" t="n"/>
      <c r="K840" s="2" t="n"/>
      <c r="L840" s="4" t="n"/>
      <c r="M840" s="2" t="n"/>
      <c r="N840" s="13">
        <f>IF($P840="","",IF($P840&lt;&gt;"OK",NA(),IF(J840="Approved",IF(E840&gt;'Settings'!$B$3,0,NETWORKDAYS(E840,MIN(F840,'Settings'!$B$3),'Holidays'!$A$2:$A$51)*G840*'Settings'!$B$4*VLOOKUP(B840,'Employees'!$A$2:$I$101,5,FALSE)),0)))</f>
        <v/>
      </c>
      <c r="O840" s="13">
        <f>IF($P840="","",IF($P840&lt;&gt;"OK",NA(),IF(J840="Approved",I840-N840,0)))</f>
        <v/>
      </c>
      <c r="P840" s="8">
        <f>IF(COUNTA(A840:B840,D840:G840,J840:M840)=0,"",IF('Settings'!$B$7&lt;&gt;"OK","CHECK SETTINGS",IF(OR(A840="",COUNTIFS($A$2:$A$1001,A840)&lt;&gt;1,COUNTIFS('Employees'!$A$2:$A$101,B840,'Employees'!$I$2:$I$101,"OK")&lt;&gt;1,COUNTIFS('Settings'!$H$11:$H$13,D840)&lt;&gt;1),"CHECK ID / TYPE",IF(OR(NOT(ISNUMBER(E840)),NOT(ISNUMBER(F840)),NOT(ISNUMBER(G840))),"CHECK DATES / FRACTION",IF(OR(E840&lt;MAX('Settings'!$B$2,VLOOKUP(B840,'Employees'!$A$2:$H$101,3,FALSE)),F840&gt;'Settings'!$B$5,F840&lt;E840,NOT(OR(G840=1,AND(G840=0.5,E840=F840))),NOT(OR(J840="Pending",J840="Approved",J840="Denied",J840="Canceled"))),"CHECK DATES / FRACTION / STATUS",IF(AND(OR(J840="Approved",J840="Denied"),OR(K840="",NOT(ISNUMBER(L840)))),"ADD DECISION RECORD",IF(AND(OR(J840="Approved",J840="Pending"),COUNTIFS($B$2:$B$1001,B840,$E$2:$E$1001,"&lt;="&amp;F840,$F$2:$F$1001,"&gt;="&amp;E840,$J$2:$J$1001,"&lt;&gt;Denied",$J$2:$J$1001,"&lt;&gt;Canceled")&gt;1),"OVERLAPPING ACTIVE REQUESTS",IF(NETWORKDAYS(E840,F840,'Holidays'!$A$2:$A$51)=0,"NO WORKDAYS","OK"))))))))</f>
        <v/>
      </c>
    </row>
    <row r="841">
      <c r="A841" s="11" t="n"/>
      <c r="B841" s="11" t="n"/>
      <c r="C841" s="8">
        <f>IF($P841="","",IF($P841&lt;&gt;"OK",NA(),VLOOKUP(B841,'Employees'!$A$2:$I$101,2,FALSE)))</f>
        <v/>
      </c>
      <c r="D841" s="2" t="n"/>
      <c r="E841" s="4" t="n"/>
      <c r="F841" s="4" t="n"/>
      <c r="G841" s="12" t="n"/>
      <c r="H841" s="13">
        <f>IF($P841="","",IF($P841&lt;&gt;"OK",NA(),NETWORKDAYS(E841,F841,'Holidays'!$A$2:$A$51)*G841))</f>
        <v/>
      </c>
      <c r="I841" s="13">
        <f>IF($P841="","",IF($P841&lt;&gt;"OK",NA(),H841*'Settings'!$B$4*VLOOKUP(B841,'Employees'!$A$2:$I$101,5,FALSE)))</f>
        <v/>
      </c>
      <c r="J841" s="2" t="n"/>
      <c r="K841" s="2" t="n"/>
      <c r="L841" s="4" t="n"/>
      <c r="M841" s="2" t="n"/>
      <c r="N841" s="13">
        <f>IF($P841="","",IF($P841&lt;&gt;"OK",NA(),IF(J841="Approved",IF(E841&gt;'Settings'!$B$3,0,NETWORKDAYS(E841,MIN(F841,'Settings'!$B$3),'Holidays'!$A$2:$A$51)*G841*'Settings'!$B$4*VLOOKUP(B841,'Employees'!$A$2:$I$101,5,FALSE)),0)))</f>
        <v/>
      </c>
      <c r="O841" s="13">
        <f>IF($P841="","",IF($P841&lt;&gt;"OK",NA(),IF(J841="Approved",I841-N841,0)))</f>
        <v/>
      </c>
      <c r="P841" s="8">
        <f>IF(COUNTA(A841:B841,D841:G841,J841:M841)=0,"",IF('Settings'!$B$7&lt;&gt;"OK","CHECK SETTINGS",IF(OR(A841="",COUNTIFS($A$2:$A$1001,A841)&lt;&gt;1,COUNTIFS('Employees'!$A$2:$A$101,B841,'Employees'!$I$2:$I$101,"OK")&lt;&gt;1,COUNTIFS('Settings'!$H$11:$H$13,D841)&lt;&gt;1),"CHECK ID / TYPE",IF(OR(NOT(ISNUMBER(E841)),NOT(ISNUMBER(F841)),NOT(ISNUMBER(G841))),"CHECK DATES / FRACTION",IF(OR(E841&lt;MAX('Settings'!$B$2,VLOOKUP(B841,'Employees'!$A$2:$H$101,3,FALSE)),F841&gt;'Settings'!$B$5,F841&lt;E841,NOT(OR(G841=1,AND(G841=0.5,E841=F841))),NOT(OR(J841="Pending",J841="Approved",J841="Denied",J841="Canceled"))),"CHECK DATES / FRACTION / STATUS",IF(AND(OR(J841="Approved",J841="Denied"),OR(K841="",NOT(ISNUMBER(L841)))),"ADD DECISION RECORD",IF(AND(OR(J841="Approved",J841="Pending"),COUNTIFS($B$2:$B$1001,B841,$E$2:$E$1001,"&lt;="&amp;F841,$F$2:$F$1001,"&gt;="&amp;E841,$J$2:$J$1001,"&lt;&gt;Denied",$J$2:$J$1001,"&lt;&gt;Canceled")&gt;1),"OVERLAPPING ACTIVE REQUESTS",IF(NETWORKDAYS(E841,F841,'Holidays'!$A$2:$A$51)=0,"NO WORKDAYS","OK"))))))))</f>
        <v/>
      </c>
    </row>
    <row r="842">
      <c r="A842" s="11" t="n"/>
      <c r="B842" s="11" t="n"/>
      <c r="C842" s="8">
        <f>IF($P842="","",IF($P842&lt;&gt;"OK",NA(),VLOOKUP(B842,'Employees'!$A$2:$I$101,2,FALSE)))</f>
        <v/>
      </c>
      <c r="D842" s="2" t="n"/>
      <c r="E842" s="4" t="n"/>
      <c r="F842" s="4" t="n"/>
      <c r="G842" s="12" t="n"/>
      <c r="H842" s="13">
        <f>IF($P842="","",IF($P842&lt;&gt;"OK",NA(),NETWORKDAYS(E842,F842,'Holidays'!$A$2:$A$51)*G842))</f>
        <v/>
      </c>
      <c r="I842" s="13">
        <f>IF($P842="","",IF($P842&lt;&gt;"OK",NA(),H842*'Settings'!$B$4*VLOOKUP(B842,'Employees'!$A$2:$I$101,5,FALSE)))</f>
        <v/>
      </c>
      <c r="J842" s="2" t="n"/>
      <c r="K842" s="2" t="n"/>
      <c r="L842" s="4" t="n"/>
      <c r="M842" s="2" t="n"/>
      <c r="N842" s="13">
        <f>IF($P842="","",IF($P842&lt;&gt;"OK",NA(),IF(J842="Approved",IF(E842&gt;'Settings'!$B$3,0,NETWORKDAYS(E842,MIN(F842,'Settings'!$B$3),'Holidays'!$A$2:$A$51)*G842*'Settings'!$B$4*VLOOKUP(B842,'Employees'!$A$2:$I$101,5,FALSE)),0)))</f>
        <v/>
      </c>
      <c r="O842" s="13">
        <f>IF($P842="","",IF($P842&lt;&gt;"OK",NA(),IF(J842="Approved",I842-N842,0)))</f>
        <v/>
      </c>
      <c r="P842" s="8">
        <f>IF(COUNTA(A842:B842,D842:G842,J842:M842)=0,"",IF('Settings'!$B$7&lt;&gt;"OK","CHECK SETTINGS",IF(OR(A842="",COUNTIFS($A$2:$A$1001,A842)&lt;&gt;1,COUNTIFS('Employees'!$A$2:$A$101,B842,'Employees'!$I$2:$I$101,"OK")&lt;&gt;1,COUNTIFS('Settings'!$H$11:$H$13,D842)&lt;&gt;1),"CHECK ID / TYPE",IF(OR(NOT(ISNUMBER(E842)),NOT(ISNUMBER(F842)),NOT(ISNUMBER(G842))),"CHECK DATES / FRACTION",IF(OR(E842&lt;MAX('Settings'!$B$2,VLOOKUP(B842,'Employees'!$A$2:$H$101,3,FALSE)),F842&gt;'Settings'!$B$5,F842&lt;E842,NOT(OR(G842=1,AND(G842=0.5,E842=F842))),NOT(OR(J842="Pending",J842="Approved",J842="Denied",J842="Canceled"))),"CHECK DATES / FRACTION / STATUS",IF(AND(OR(J842="Approved",J842="Denied"),OR(K842="",NOT(ISNUMBER(L842)))),"ADD DECISION RECORD",IF(AND(OR(J842="Approved",J842="Pending"),COUNTIFS($B$2:$B$1001,B842,$E$2:$E$1001,"&lt;="&amp;F842,$F$2:$F$1001,"&gt;="&amp;E842,$J$2:$J$1001,"&lt;&gt;Denied",$J$2:$J$1001,"&lt;&gt;Canceled")&gt;1),"OVERLAPPING ACTIVE REQUESTS",IF(NETWORKDAYS(E842,F842,'Holidays'!$A$2:$A$51)=0,"NO WORKDAYS","OK"))))))))</f>
        <v/>
      </c>
    </row>
    <row r="843">
      <c r="A843" s="11" t="n"/>
      <c r="B843" s="11" t="n"/>
      <c r="C843" s="8">
        <f>IF($P843="","",IF($P843&lt;&gt;"OK",NA(),VLOOKUP(B843,'Employees'!$A$2:$I$101,2,FALSE)))</f>
        <v/>
      </c>
      <c r="D843" s="2" t="n"/>
      <c r="E843" s="4" t="n"/>
      <c r="F843" s="4" t="n"/>
      <c r="G843" s="12" t="n"/>
      <c r="H843" s="13">
        <f>IF($P843="","",IF($P843&lt;&gt;"OK",NA(),NETWORKDAYS(E843,F843,'Holidays'!$A$2:$A$51)*G843))</f>
        <v/>
      </c>
      <c r="I843" s="13">
        <f>IF($P843="","",IF($P843&lt;&gt;"OK",NA(),H843*'Settings'!$B$4*VLOOKUP(B843,'Employees'!$A$2:$I$101,5,FALSE)))</f>
        <v/>
      </c>
      <c r="J843" s="2" t="n"/>
      <c r="K843" s="2" t="n"/>
      <c r="L843" s="4" t="n"/>
      <c r="M843" s="2" t="n"/>
      <c r="N843" s="13">
        <f>IF($P843="","",IF($P843&lt;&gt;"OK",NA(),IF(J843="Approved",IF(E843&gt;'Settings'!$B$3,0,NETWORKDAYS(E843,MIN(F843,'Settings'!$B$3),'Holidays'!$A$2:$A$51)*G843*'Settings'!$B$4*VLOOKUP(B843,'Employees'!$A$2:$I$101,5,FALSE)),0)))</f>
        <v/>
      </c>
      <c r="O843" s="13">
        <f>IF($P843="","",IF($P843&lt;&gt;"OK",NA(),IF(J843="Approved",I843-N843,0)))</f>
        <v/>
      </c>
      <c r="P843" s="8">
        <f>IF(COUNTA(A843:B843,D843:G843,J843:M843)=0,"",IF('Settings'!$B$7&lt;&gt;"OK","CHECK SETTINGS",IF(OR(A843="",COUNTIFS($A$2:$A$1001,A843)&lt;&gt;1,COUNTIFS('Employees'!$A$2:$A$101,B843,'Employees'!$I$2:$I$101,"OK")&lt;&gt;1,COUNTIFS('Settings'!$H$11:$H$13,D843)&lt;&gt;1),"CHECK ID / TYPE",IF(OR(NOT(ISNUMBER(E843)),NOT(ISNUMBER(F843)),NOT(ISNUMBER(G843))),"CHECK DATES / FRACTION",IF(OR(E843&lt;MAX('Settings'!$B$2,VLOOKUP(B843,'Employees'!$A$2:$H$101,3,FALSE)),F843&gt;'Settings'!$B$5,F843&lt;E843,NOT(OR(G843=1,AND(G843=0.5,E843=F843))),NOT(OR(J843="Pending",J843="Approved",J843="Denied",J843="Canceled"))),"CHECK DATES / FRACTION / STATUS",IF(AND(OR(J843="Approved",J843="Denied"),OR(K843="",NOT(ISNUMBER(L843)))),"ADD DECISION RECORD",IF(AND(OR(J843="Approved",J843="Pending"),COUNTIFS($B$2:$B$1001,B843,$E$2:$E$1001,"&lt;="&amp;F843,$F$2:$F$1001,"&gt;="&amp;E843,$J$2:$J$1001,"&lt;&gt;Denied",$J$2:$J$1001,"&lt;&gt;Canceled")&gt;1),"OVERLAPPING ACTIVE REQUESTS",IF(NETWORKDAYS(E843,F843,'Holidays'!$A$2:$A$51)=0,"NO WORKDAYS","OK"))))))))</f>
        <v/>
      </c>
    </row>
    <row r="844">
      <c r="A844" s="11" t="n"/>
      <c r="B844" s="11" t="n"/>
      <c r="C844" s="8">
        <f>IF($P844="","",IF($P844&lt;&gt;"OK",NA(),VLOOKUP(B844,'Employees'!$A$2:$I$101,2,FALSE)))</f>
        <v/>
      </c>
      <c r="D844" s="2" t="n"/>
      <c r="E844" s="4" t="n"/>
      <c r="F844" s="4" t="n"/>
      <c r="G844" s="12" t="n"/>
      <c r="H844" s="13">
        <f>IF($P844="","",IF($P844&lt;&gt;"OK",NA(),NETWORKDAYS(E844,F844,'Holidays'!$A$2:$A$51)*G844))</f>
        <v/>
      </c>
      <c r="I844" s="13">
        <f>IF($P844="","",IF($P844&lt;&gt;"OK",NA(),H844*'Settings'!$B$4*VLOOKUP(B844,'Employees'!$A$2:$I$101,5,FALSE)))</f>
        <v/>
      </c>
      <c r="J844" s="2" t="n"/>
      <c r="K844" s="2" t="n"/>
      <c r="L844" s="4" t="n"/>
      <c r="M844" s="2" t="n"/>
      <c r="N844" s="13">
        <f>IF($P844="","",IF($P844&lt;&gt;"OK",NA(),IF(J844="Approved",IF(E844&gt;'Settings'!$B$3,0,NETWORKDAYS(E844,MIN(F844,'Settings'!$B$3),'Holidays'!$A$2:$A$51)*G844*'Settings'!$B$4*VLOOKUP(B844,'Employees'!$A$2:$I$101,5,FALSE)),0)))</f>
        <v/>
      </c>
      <c r="O844" s="13">
        <f>IF($P844="","",IF($P844&lt;&gt;"OK",NA(),IF(J844="Approved",I844-N844,0)))</f>
        <v/>
      </c>
      <c r="P844" s="8">
        <f>IF(COUNTA(A844:B844,D844:G844,J844:M844)=0,"",IF('Settings'!$B$7&lt;&gt;"OK","CHECK SETTINGS",IF(OR(A844="",COUNTIFS($A$2:$A$1001,A844)&lt;&gt;1,COUNTIFS('Employees'!$A$2:$A$101,B844,'Employees'!$I$2:$I$101,"OK")&lt;&gt;1,COUNTIFS('Settings'!$H$11:$H$13,D844)&lt;&gt;1),"CHECK ID / TYPE",IF(OR(NOT(ISNUMBER(E844)),NOT(ISNUMBER(F844)),NOT(ISNUMBER(G844))),"CHECK DATES / FRACTION",IF(OR(E844&lt;MAX('Settings'!$B$2,VLOOKUP(B844,'Employees'!$A$2:$H$101,3,FALSE)),F844&gt;'Settings'!$B$5,F844&lt;E844,NOT(OR(G844=1,AND(G844=0.5,E844=F844))),NOT(OR(J844="Pending",J844="Approved",J844="Denied",J844="Canceled"))),"CHECK DATES / FRACTION / STATUS",IF(AND(OR(J844="Approved",J844="Denied"),OR(K844="",NOT(ISNUMBER(L844)))),"ADD DECISION RECORD",IF(AND(OR(J844="Approved",J844="Pending"),COUNTIFS($B$2:$B$1001,B844,$E$2:$E$1001,"&lt;="&amp;F844,$F$2:$F$1001,"&gt;="&amp;E844,$J$2:$J$1001,"&lt;&gt;Denied",$J$2:$J$1001,"&lt;&gt;Canceled")&gt;1),"OVERLAPPING ACTIVE REQUESTS",IF(NETWORKDAYS(E844,F844,'Holidays'!$A$2:$A$51)=0,"NO WORKDAYS","OK"))))))))</f>
        <v/>
      </c>
    </row>
    <row r="845">
      <c r="A845" s="11" t="n"/>
      <c r="B845" s="11" t="n"/>
      <c r="C845" s="8">
        <f>IF($P845="","",IF($P845&lt;&gt;"OK",NA(),VLOOKUP(B845,'Employees'!$A$2:$I$101,2,FALSE)))</f>
        <v/>
      </c>
      <c r="D845" s="2" t="n"/>
      <c r="E845" s="4" t="n"/>
      <c r="F845" s="4" t="n"/>
      <c r="G845" s="12" t="n"/>
      <c r="H845" s="13">
        <f>IF($P845="","",IF($P845&lt;&gt;"OK",NA(),NETWORKDAYS(E845,F845,'Holidays'!$A$2:$A$51)*G845))</f>
        <v/>
      </c>
      <c r="I845" s="13">
        <f>IF($P845="","",IF($P845&lt;&gt;"OK",NA(),H845*'Settings'!$B$4*VLOOKUP(B845,'Employees'!$A$2:$I$101,5,FALSE)))</f>
        <v/>
      </c>
      <c r="J845" s="2" t="n"/>
      <c r="K845" s="2" t="n"/>
      <c r="L845" s="4" t="n"/>
      <c r="M845" s="2" t="n"/>
      <c r="N845" s="13">
        <f>IF($P845="","",IF($P845&lt;&gt;"OK",NA(),IF(J845="Approved",IF(E845&gt;'Settings'!$B$3,0,NETWORKDAYS(E845,MIN(F845,'Settings'!$B$3),'Holidays'!$A$2:$A$51)*G845*'Settings'!$B$4*VLOOKUP(B845,'Employees'!$A$2:$I$101,5,FALSE)),0)))</f>
        <v/>
      </c>
      <c r="O845" s="13">
        <f>IF($P845="","",IF($P845&lt;&gt;"OK",NA(),IF(J845="Approved",I845-N845,0)))</f>
        <v/>
      </c>
      <c r="P845" s="8">
        <f>IF(COUNTA(A845:B845,D845:G845,J845:M845)=0,"",IF('Settings'!$B$7&lt;&gt;"OK","CHECK SETTINGS",IF(OR(A845="",COUNTIFS($A$2:$A$1001,A845)&lt;&gt;1,COUNTIFS('Employees'!$A$2:$A$101,B845,'Employees'!$I$2:$I$101,"OK")&lt;&gt;1,COUNTIFS('Settings'!$H$11:$H$13,D845)&lt;&gt;1),"CHECK ID / TYPE",IF(OR(NOT(ISNUMBER(E845)),NOT(ISNUMBER(F845)),NOT(ISNUMBER(G845))),"CHECK DATES / FRACTION",IF(OR(E845&lt;MAX('Settings'!$B$2,VLOOKUP(B845,'Employees'!$A$2:$H$101,3,FALSE)),F845&gt;'Settings'!$B$5,F845&lt;E845,NOT(OR(G845=1,AND(G845=0.5,E845=F845))),NOT(OR(J845="Pending",J845="Approved",J845="Denied",J845="Canceled"))),"CHECK DATES / FRACTION / STATUS",IF(AND(OR(J845="Approved",J845="Denied"),OR(K845="",NOT(ISNUMBER(L845)))),"ADD DECISION RECORD",IF(AND(OR(J845="Approved",J845="Pending"),COUNTIFS($B$2:$B$1001,B845,$E$2:$E$1001,"&lt;="&amp;F845,$F$2:$F$1001,"&gt;="&amp;E845,$J$2:$J$1001,"&lt;&gt;Denied",$J$2:$J$1001,"&lt;&gt;Canceled")&gt;1),"OVERLAPPING ACTIVE REQUESTS",IF(NETWORKDAYS(E845,F845,'Holidays'!$A$2:$A$51)=0,"NO WORKDAYS","OK"))))))))</f>
        <v/>
      </c>
    </row>
    <row r="846">
      <c r="A846" s="11" t="n"/>
      <c r="B846" s="11" t="n"/>
      <c r="C846" s="8">
        <f>IF($P846="","",IF($P846&lt;&gt;"OK",NA(),VLOOKUP(B846,'Employees'!$A$2:$I$101,2,FALSE)))</f>
        <v/>
      </c>
      <c r="D846" s="2" t="n"/>
      <c r="E846" s="4" t="n"/>
      <c r="F846" s="4" t="n"/>
      <c r="G846" s="12" t="n"/>
      <c r="H846" s="13">
        <f>IF($P846="","",IF($P846&lt;&gt;"OK",NA(),NETWORKDAYS(E846,F846,'Holidays'!$A$2:$A$51)*G846))</f>
        <v/>
      </c>
      <c r="I846" s="13">
        <f>IF($P846="","",IF($P846&lt;&gt;"OK",NA(),H846*'Settings'!$B$4*VLOOKUP(B846,'Employees'!$A$2:$I$101,5,FALSE)))</f>
        <v/>
      </c>
      <c r="J846" s="2" t="n"/>
      <c r="K846" s="2" t="n"/>
      <c r="L846" s="4" t="n"/>
      <c r="M846" s="2" t="n"/>
      <c r="N846" s="13">
        <f>IF($P846="","",IF($P846&lt;&gt;"OK",NA(),IF(J846="Approved",IF(E846&gt;'Settings'!$B$3,0,NETWORKDAYS(E846,MIN(F846,'Settings'!$B$3),'Holidays'!$A$2:$A$51)*G846*'Settings'!$B$4*VLOOKUP(B846,'Employees'!$A$2:$I$101,5,FALSE)),0)))</f>
        <v/>
      </c>
      <c r="O846" s="13">
        <f>IF($P846="","",IF($P846&lt;&gt;"OK",NA(),IF(J846="Approved",I846-N846,0)))</f>
        <v/>
      </c>
      <c r="P846" s="8">
        <f>IF(COUNTA(A846:B846,D846:G846,J846:M846)=0,"",IF('Settings'!$B$7&lt;&gt;"OK","CHECK SETTINGS",IF(OR(A846="",COUNTIFS($A$2:$A$1001,A846)&lt;&gt;1,COUNTIFS('Employees'!$A$2:$A$101,B846,'Employees'!$I$2:$I$101,"OK")&lt;&gt;1,COUNTIFS('Settings'!$H$11:$H$13,D846)&lt;&gt;1),"CHECK ID / TYPE",IF(OR(NOT(ISNUMBER(E846)),NOT(ISNUMBER(F846)),NOT(ISNUMBER(G846))),"CHECK DATES / FRACTION",IF(OR(E846&lt;MAX('Settings'!$B$2,VLOOKUP(B846,'Employees'!$A$2:$H$101,3,FALSE)),F846&gt;'Settings'!$B$5,F846&lt;E846,NOT(OR(G846=1,AND(G846=0.5,E846=F846))),NOT(OR(J846="Pending",J846="Approved",J846="Denied",J846="Canceled"))),"CHECK DATES / FRACTION / STATUS",IF(AND(OR(J846="Approved",J846="Denied"),OR(K846="",NOT(ISNUMBER(L846)))),"ADD DECISION RECORD",IF(AND(OR(J846="Approved",J846="Pending"),COUNTIFS($B$2:$B$1001,B846,$E$2:$E$1001,"&lt;="&amp;F846,$F$2:$F$1001,"&gt;="&amp;E846,$J$2:$J$1001,"&lt;&gt;Denied",$J$2:$J$1001,"&lt;&gt;Canceled")&gt;1),"OVERLAPPING ACTIVE REQUESTS",IF(NETWORKDAYS(E846,F846,'Holidays'!$A$2:$A$51)=0,"NO WORKDAYS","OK"))))))))</f>
        <v/>
      </c>
    </row>
    <row r="847">
      <c r="A847" s="11" t="n"/>
      <c r="B847" s="11" t="n"/>
      <c r="C847" s="8">
        <f>IF($P847="","",IF($P847&lt;&gt;"OK",NA(),VLOOKUP(B847,'Employees'!$A$2:$I$101,2,FALSE)))</f>
        <v/>
      </c>
      <c r="D847" s="2" t="n"/>
      <c r="E847" s="4" t="n"/>
      <c r="F847" s="4" t="n"/>
      <c r="G847" s="12" t="n"/>
      <c r="H847" s="13">
        <f>IF($P847="","",IF($P847&lt;&gt;"OK",NA(),NETWORKDAYS(E847,F847,'Holidays'!$A$2:$A$51)*G847))</f>
        <v/>
      </c>
      <c r="I847" s="13">
        <f>IF($P847="","",IF($P847&lt;&gt;"OK",NA(),H847*'Settings'!$B$4*VLOOKUP(B847,'Employees'!$A$2:$I$101,5,FALSE)))</f>
        <v/>
      </c>
      <c r="J847" s="2" t="n"/>
      <c r="K847" s="2" t="n"/>
      <c r="L847" s="4" t="n"/>
      <c r="M847" s="2" t="n"/>
      <c r="N847" s="13">
        <f>IF($P847="","",IF($P847&lt;&gt;"OK",NA(),IF(J847="Approved",IF(E847&gt;'Settings'!$B$3,0,NETWORKDAYS(E847,MIN(F847,'Settings'!$B$3),'Holidays'!$A$2:$A$51)*G847*'Settings'!$B$4*VLOOKUP(B847,'Employees'!$A$2:$I$101,5,FALSE)),0)))</f>
        <v/>
      </c>
      <c r="O847" s="13">
        <f>IF($P847="","",IF($P847&lt;&gt;"OK",NA(),IF(J847="Approved",I847-N847,0)))</f>
        <v/>
      </c>
      <c r="P847" s="8">
        <f>IF(COUNTA(A847:B847,D847:G847,J847:M847)=0,"",IF('Settings'!$B$7&lt;&gt;"OK","CHECK SETTINGS",IF(OR(A847="",COUNTIFS($A$2:$A$1001,A847)&lt;&gt;1,COUNTIFS('Employees'!$A$2:$A$101,B847,'Employees'!$I$2:$I$101,"OK")&lt;&gt;1,COUNTIFS('Settings'!$H$11:$H$13,D847)&lt;&gt;1),"CHECK ID / TYPE",IF(OR(NOT(ISNUMBER(E847)),NOT(ISNUMBER(F847)),NOT(ISNUMBER(G847))),"CHECK DATES / FRACTION",IF(OR(E847&lt;MAX('Settings'!$B$2,VLOOKUP(B847,'Employees'!$A$2:$H$101,3,FALSE)),F847&gt;'Settings'!$B$5,F847&lt;E847,NOT(OR(G847=1,AND(G847=0.5,E847=F847))),NOT(OR(J847="Pending",J847="Approved",J847="Denied",J847="Canceled"))),"CHECK DATES / FRACTION / STATUS",IF(AND(OR(J847="Approved",J847="Denied"),OR(K847="",NOT(ISNUMBER(L847)))),"ADD DECISION RECORD",IF(AND(OR(J847="Approved",J847="Pending"),COUNTIFS($B$2:$B$1001,B847,$E$2:$E$1001,"&lt;="&amp;F847,$F$2:$F$1001,"&gt;="&amp;E847,$J$2:$J$1001,"&lt;&gt;Denied",$J$2:$J$1001,"&lt;&gt;Canceled")&gt;1),"OVERLAPPING ACTIVE REQUESTS",IF(NETWORKDAYS(E847,F847,'Holidays'!$A$2:$A$51)=0,"NO WORKDAYS","OK"))))))))</f>
        <v/>
      </c>
    </row>
    <row r="848">
      <c r="A848" s="11" t="n"/>
      <c r="B848" s="11" t="n"/>
      <c r="C848" s="8">
        <f>IF($P848="","",IF($P848&lt;&gt;"OK",NA(),VLOOKUP(B848,'Employees'!$A$2:$I$101,2,FALSE)))</f>
        <v/>
      </c>
      <c r="D848" s="2" t="n"/>
      <c r="E848" s="4" t="n"/>
      <c r="F848" s="4" t="n"/>
      <c r="G848" s="12" t="n"/>
      <c r="H848" s="13">
        <f>IF($P848="","",IF($P848&lt;&gt;"OK",NA(),NETWORKDAYS(E848,F848,'Holidays'!$A$2:$A$51)*G848))</f>
        <v/>
      </c>
      <c r="I848" s="13">
        <f>IF($P848="","",IF($P848&lt;&gt;"OK",NA(),H848*'Settings'!$B$4*VLOOKUP(B848,'Employees'!$A$2:$I$101,5,FALSE)))</f>
        <v/>
      </c>
      <c r="J848" s="2" t="n"/>
      <c r="K848" s="2" t="n"/>
      <c r="L848" s="4" t="n"/>
      <c r="M848" s="2" t="n"/>
      <c r="N848" s="13">
        <f>IF($P848="","",IF($P848&lt;&gt;"OK",NA(),IF(J848="Approved",IF(E848&gt;'Settings'!$B$3,0,NETWORKDAYS(E848,MIN(F848,'Settings'!$B$3),'Holidays'!$A$2:$A$51)*G848*'Settings'!$B$4*VLOOKUP(B848,'Employees'!$A$2:$I$101,5,FALSE)),0)))</f>
        <v/>
      </c>
      <c r="O848" s="13">
        <f>IF($P848="","",IF($P848&lt;&gt;"OK",NA(),IF(J848="Approved",I848-N848,0)))</f>
        <v/>
      </c>
      <c r="P848" s="8">
        <f>IF(COUNTA(A848:B848,D848:G848,J848:M848)=0,"",IF('Settings'!$B$7&lt;&gt;"OK","CHECK SETTINGS",IF(OR(A848="",COUNTIFS($A$2:$A$1001,A848)&lt;&gt;1,COUNTIFS('Employees'!$A$2:$A$101,B848,'Employees'!$I$2:$I$101,"OK")&lt;&gt;1,COUNTIFS('Settings'!$H$11:$H$13,D848)&lt;&gt;1),"CHECK ID / TYPE",IF(OR(NOT(ISNUMBER(E848)),NOT(ISNUMBER(F848)),NOT(ISNUMBER(G848))),"CHECK DATES / FRACTION",IF(OR(E848&lt;MAX('Settings'!$B$2,VLOOKUP(B848,'Employees'!$A$2:$H$101,3,FALSE)),F848&gt;'Settings'!$B$5,F848&lt;E848,NOT(OR(G848=1,AND(G848=0.5,E848=F848))),NOT(OR(J848="Pending",J848="Approved",J848="Denied",J848="Canceled"))),"CHECK DATES / FRACTION / STATUS",IF(AND(OR(J848="Approved",J848="Denied"),OR(K848="",NOT(ISNUMBER(L848)))),"ADD DECISION RECORD",IF(AND(OR(J848="Approved",J848="Pending"),COUNTIFS($B$2:$B$1001,B848,$E$2:$E$1001,"&lt;="&amp;F848,$F$2:$F$1001,"&gt;="&amp;E848,$J$2:$J$1001,"&lt;&gt;Denied",$J$2:$J$1001,"&lt;&gt;Canceled")&gt;1),"OVERLAPPING ACTIVE REQUESTS",IF(NETWORKDAYS(E848,F848,'Holidays'!$A$2:$A$51)=0,"NO WORKDAYS","OK"))))))))</f>
        <v/>
      </c>
    </row>
    <row r="849">
      <c r="A849" s="11" t="n"/>
      <c r="B849" s="11" t="n"/>
      <c r="C849" s="8">
        <f>IF($P849="","",IF($P849&lt;&gt;"OK",NA(),VLOOKUP(B849,'Employees'!$A$2:$I$101,2,FALSE)))</f>
        <v/>
      </c>
      <c r="D849" s="2" t="n"/>
      <c r="E849" s="4" t="n"/>
      <c r="F849" s="4" t="n"/>
      <c r="G849" s="12" t="n"/>
      <c r="H849" s="13">
        <f>IF($P849="","",IF($P849&lt;&gt;"OK",NA(),NETWORKDAYS(E849,F849,'Holidays'!$A$2:$A$51)*G849))</f>
        <v/>
      </c>
      <c r="I849" s="13">
        <f>IF($P849="","",IF($P849&lt;&gt;"OK",NA(),H849*'Settings'!$B$4*VLOOKUP(B849,'Employees'!$A$2:$I$101,5,FALSE)))</f>
        <v/>
      </c>
      <c r="J849" s="2" t="n"/>
      <c r="K849" s="2" t="n"/>
      <c r="L849" s="4" t="n"/>
      <c r="M849" s="2" t="n"/>
      <c r="N849" s="13">
        <f>IF($P849="","",IF($P849&lt;&gt;"OK",NA(),IF(J849="Approved",IF(E849&gt;'Settings'!$B$3,0,NETWORKDAYS(E849,MIN(F849,'Settings'!$B$3),'Holidays'!$A$2:$A$51)*G849*'Settings'!$B$4*VLOOKUP(B849,'Employees'!$A$2:$I$101,5,FALSE)),0)))</f>
        <v/>
      </c>
      <c r="O849" s="13">
        <f>IF($P849="","",IF($P849&lt;&gt;"OK",NA(),IF(J849="Approved",I849-N849,0)))</f>
        <v/>
      </c>
      <c r="P849" s="8">
        <f>IF(COUNTA(A849:B849,D849:G849,J849:M849)=0,"",IF('Settings'!$B$7&lt;&gt;"OK","CHECK SETTINGS",IF(OR(A849="",COUNTIFS($A$2:$A$1001,A849)&lt;&gt;1,COUNTIFS('Employees'!$A$2:$A$101,B849,'Employees'!$I$2:$I$101,"OK")&lt;&gt;1,COUNTIFS('Settings'!$H$11:$H$13,D849)&lt;&gt;1),"CHECK ID / TYPE",IF(OR(NOT(ISNUMBER(E849)),NOT(ISNUMBER(F849)),NOT(ISNUMBER(G849))),"CHECK DATES / FRACTION",IF(OR(E849&lt;MAX('Settings'!$B$2,VLOOKUP(B849,'Employees'!$A$2:$H$101,3,FALSE)),F849&gt;'Settings'!$B$5,F849&lt;E849,NOT(OR(G849=1,AND(G849=0.5,E849=F849))),NOT(OR(J849="Pending",J849="Approved",J849="Denied",J849="Canceled"))),"CHECK DATES / FRACTION / STATUS",IF(AND(OR(J849="Approved",J849="Denied"),OR(K849="",NOT(ISNUMBER(L849)))),"ADD DECISION RECORD",IF(AND(OR(J849="Approved",J849="Pending"),COUNTIFS($B$2:$B$1001,B849,$E$2:$E$1001,"&lt;="&amp;F849,$F$2:$F$1001,"&gt;="&amp;E849,$J$2:$J$1001,"&lt;&gt;Denied",$J$2:$J$1001,"&lt;&gt;Canceled")&gt;1),"OVERLAPPING ACTIVE REQUESTS",IF(NETWORKDAYS(E849,F849,'Holidays'!$A$2:$A$51)=0,"NO WORKDAYS","OK"))))))))</f>
        <v/>
      </c>
    </row>
    <row r="850">
      <c r="A850" s="11" t="n"/>
      <c r="B850" s="11" t="n"/>
      <c r="C850" s="8">
        <f>IF($P850="","",IF($P850&lt;&gt;"OK",NA(),VLOOKUP(B850,'Employees'!$A$2:$I$101,2,FALSE)))</f>
        <v/>
      </c>
      <c r="D850" s="2" t="n"/>
      <c r="E850" s="4" t="n"/>
      <c r="F850" s="4" t="n"/>
      <c r="G850" s="12" t="n"/>
      <c r="H850" s="13">
        <f>IF($P850="","",IF($P850&lt;&gt;"OK",NA(),NETWORKDAYS(E850,F850,'Holidays'!$A$2:$A$51)*G850))</f>
        <v/>
      </c>
      <c r="I850" s="13">
        <f>IF($P850="","",IF($P850&lt;&gt;"OK",NA(),H850*'Settings'!$B$4*VLOOKUP(B850,'Employees'!$A$2:$I$101,5,FALSE)))</f>
        <v/>
      </c>
      <c r="J850" s="2" t="n"/>
      <c r="K850" s="2" t="n"/>
      <c r="L850" s="4" t="n"/>
      <c r="M850" s="2" t="n"/>
      <c r="N850" s="13">
        <f>IF($P850="","",IF($P850&lt;&gt;"OK",NA(),IF(J850="Approved",IF(E850&gt;'Settings'!$B$3,0,NETWORKDAYS(E850,MIN(F850,'Settings'!$B$3),'Holidays'!$A$2:$A$51)*G850*'Settings'!$B$4*VLOOKUP(B850,'Employees'!$A$2:$I$101,5,FALSE)),0)))</f>
        <v/>
      </c>
      <c r="O850" s="13">
        <f>IF($P850="","",IF($P850&lt;&gt;"OK",NA(),IF(J850="Approved",I850-N850,0)))</f>
        <v/>
      </c>
      <c r="P850" s="8">
        <f>IF(COUNTA(A850:B850,D850:G850,J850:M850)=0,"",IF('Settings'!$B$7&lt;&gt;"OK","CHECK SETTINGS",IF(OR(A850="",COUNTIFS($A$2:$A$1001,A850)&lt;&gt;1,COUNTIFS('Employees'!$A$2:$A$101,B850,'Employees'!$I$2:$I$101,"OK")&lt;&gt;1,COUNTIFS('Settings'!$H$11:$H$13,D850)&lt;&gt;1),"CHECK ID / TYPE",IF(OR(NOT(ISNUMBER(E850)),NOT(ISNUMBER(F850)),NOT(ISNUMBER(G850))),"CHECK DATES / FRACTION",IF(OR(E850&lt;MAX('Settings'!$B$2,VLOOKUP(B850,'Employees'!$A$2:$H$101,3,FALSE)),F850&gt;'Settings'!$B$5,F850&lt;E850,NOT(OR(G850=1,AND(G850=0.5,E850=F850))),NOT(OR(J850="Pending",J850="Approved",J850="Denied",J850="Canceled"))),"CHECK DATES / FRACTION / STATUS",IF(AND(OR(J850="Approved",J850="Denied"),OR(K850="",NOT(ISNUMBER(L850)))),"ADD DECISION RECORD",IF(AND(OR(J850="Approved",J850="Pending"),COUNTIFS($B$2:$B$1001,B850,$E$2:$E$1001,"&lt;="&amp;F850,$F$2:$F$1001,"&gt;="&amp;E850,$J$2:$J$1001,"&lt;&gt;Denied",$J$2:$J$1001,"&lt;&gt;Canceled")&gt;1),"OVERLAPPING ACTIVE REQUESTS",IF(NETWORKDAYS(E850,F850,'Holidays'!$A$2:$A$51)=0,"NO WORKDAYS","OK"))))))))</f>
        <v/>
      </c>
    </row>
    <row r="851">
      <c r="A851" s="11" t="n"/>
      <c r="B851" s="11" t="n"/>
      <c r="C851" s="8">
        <f>IF($P851="","",IF($P851&lt;&gt;"OK",NA(),VLOOKUP(B851,'Employees'!$A$2:$I$101,2,FALSE)))</f>
        <v/>
      </c>
      <c r="D851" s="2" t="n"/>
      <c r="E851" s="4" t="n"/>
      <c r="F851" s="4" t="n"/>
      <c r="G851" s="12" t="n"/>
      <c r="H851" s="13">
        <f>IF($P851="","",IF($P851&lt;&gt;"OK",NA(),NETWORKDAYS(E851,F851,'Holidays'!$A$2:$A$51)*G851))</f>
        <v/>
      </c>
      <c r="I851" s="13">
        <f>IF($P851="","",IF($P851&lt;&gt;"OK",NA(),H851*'Settings'!$B$4*VLOOKUP(B851,'Employees'!$A$2:$I$101,5,FALSE)))</f>
        <v/>
      </c>
      <c r="J851" s="2" t="n"/>
      <c r="K851" s="2" t="n"/>
      <c r="L851" s="4" t="n"/>
      <c r="M851" s="2" t="n"/>
      <c r="N851" s="13">
        <f>IF($P851="","",IF($P851&lt;&gt;"OK",NA(),IF(J851="Approved",IF(E851&gt;'Settings'!$B$3,0,NETWORKDAYS(E851,MIN(F851,'Settings'!$B$3),'Holidays'!$A$2:$A$51)*G851*'Settings'!$B$4*VLOOKUP(B851,'Employees'!$A$2:$I$101,5,FALSE)),0)))</f>
        <v/>
      </c>
      <c r="O851" s="13">
        <f>IF($P851="","",IF($P851&lt;&gt;"OK",NA(),IF(J851="Approved",I851-N851,0)))</f>
        <v/>
      </c>
      <c r="P851" s="8">
        <f>IF(COUNTA(A851:B851,D851:G851,J851:M851)=0,"",IF('Settings'!$B$7&lt;&gt;"OK","CHECK SETTINGS",IF(OR(A851="",COUNTIFS($A$2:$A$1001,A851)&lt;&gt;1,COUNTIFS('Employees'!$A$2:$A$101,B851,'Employees'!$I$2:$I$101,"OK")&lt;&gt;1,COUNTIFS('Settings'!$H$11:$H$13,D851)&lt;&gt;1),"CHECK ID / TYPE",IF(OR(NOT(ISNUMBER(E851)),NOT(ISNUMBER(F851)),NOT(ISNUMBER(G851))),"CHECK DATES / FRACTION",IF(OR(E851&lt;MAX('Settings'!$B$2,VLOOKUP(B851,'Employees'!$A$2:$H$101,3,FALSE)),F851&gt;'Settings'!$B$5,F851&lt;E851,NOT(OR(G851=1,AND(G851=0.5,E851=F851))),NOT(OR(J851="Pending",J851="Approved",J851="Denied",J851="Canceled"))),"CHECK DATES / FRACTION / STATUS",IF(AND(OR(J851="Approved",J851="Denied"),OR(K851="",NOT(ISNUMBER(L851)))),"ADD DECISION RECORD",IF(AND(OR(J851="Approved",J851="Pending"),COUNTIFS($B$2:$B$1001,B851,$E$2:$E$1001,"&lt;="&amp;F851,$F$2:$F$1001,"&gt;="&amp;E851,$J$2:$J$1001,"&lt;&gt;Denied",$J$2:$J$1001,"&lt;&gt;Canceled")&gt;1),"OVERLAPPING ACTIVE REQUESTS",IF(NETWORKDAYS(E851,F851,'Holidays'!$A$2:$A$51)=0,"NO WORKDAYS","OK"))))))))</f>
        <v/>
      </c>
    </row>
    <row r="852">
      <c r="A852" s="11" t="n"/>
      <c r="B852" s="11" t="n"/>
      <c r="C852" s="8">
        <f>IF($P852="","",IF($P852&lt;&gt;"OK",NA(),VLOOKUP(B852,'Employees'!$A$2:$I$101,2,FALSE)))</f>
        <v/>
      </c>
      <c r="D852" s="2" t="n"/>
      <c r="E852" s="4" t="n"/>
      <c r="F852" s="4" t="n"/>
      <c r="G852" s="12" t="n"/>
      <c r="H852" s="13">
        <f>IF($P852="","",IF($P852&lt;&gt;"OK",NA(),NETWORKDAYS(E852,F852,'Holidays'!$A$2:$A$51)*G852))</f>
        <v/>
      </c>
      <c r="I852" s="13">
        <f>IF($P852="","",IF($P852&lt;&gt;"OK",NA(),H852*'Settings'!$B$4*VLOOKUP(B852,'Employees'!$A$2:$I$101,5,FALSE)))</f>
        <v/>
      </c>
      <c r="J852" s="2" t="n"/>
      <c r="K852" s="2" t="n"/>
      <c r="L852" s="4" t="n"/>
      <c r="M852" s="2" t="n"/>
      <c r="N852" s="13">
        <f>IF($P852="","",IF($P852&lt;&gt;"OK",NA(),IF(J852="Approved",IF(E852&gt;'Settings'!$B$3,0,NETWORKDAYS(E852,MIN(F852,'Settings'!$B$3),'Holidays'!$A$2:$A$51)*G852*'Settings'!$B$4*VLOOKUP(B852,'Employees'!$A$2:$I$101,5,FALSE)),0)))</f>
        <v/>
      </c>
      <c r="O852" s="13">
        <f>IF($P852="","",IF($P852&lt;&gt;"OK",NA(),IF(J852="Approved",I852-N852,0)))</f>
        <v/>
      </c>
      <c r="P852" s="8">
        <f>IF(COUNTA(A852:B852,D852:G852,J852:M852)=0,"",IF('Settings'!$B$7&lt;&gt;"OK","CHECK SETTINGS",IF(OR(A852="",COUNTIFS($A$2:$A$1001,A852)&lt;&gt;1,COUNTIFS('Employees'!$A$2:$A$101,B852,'Employees'!$I$2:$I$101,"OK")&lt;&gt;1,COUNTIFS('Settings'!$H$11:$H$13,D852)&lt;&gt;1),"CHECK ID / TYPE",IF(OR(NOT(ISNUMBER(E852)),NOT(ISNUMBER(F852)),NOT(ISNUMBER(G852))),"CHECK DATES / FRACTION",IF(OR(E852&lt;MAX('Settings'!$B$2,VLOOKUP(B852,'Employees'!$A$2:$H$101,3,FALSE)),F852&gt;'Settings'!$B$5,F852&lt;E852,NOT(OR(G852=1,AND(G852=0.5,E852=F852))),NOT(OR(J852="Pending",J852="Approved",J852="Denied",J852="Canceled"))),"CHECK DATES / FRACTION / STATUS",IF(AND(OR(J852="Approved",J852="Denied"),OR(K852="",NOT(ISNUMBER(L852)))),"ADD DECISION RECORD",IF(AND(OR(J852="Approved",J852="Pending"),COUNTIFS($B$2:$B$1001,B852,$E$2:$E$1001,"&lt;="&amp;F852,$F$2:$F$1001,"&gt;="&amp;E852,$J$2:$J$1001,"&lt;&gt;Denied",$J$2:$J$1001,"&lt;&gt;Canceled")&gt;1),"OVERLAPPING ACTIVE REQUESTS",IF(NETWORKDAYS(E852,F852,'Holidays'!$A$2:$A$51)=0,"NO WORKDAYS","OK"))))))))</f>
        <v/>
      </c>
    </row>
    <row r="853">
      <c r="A853" s="11" t="n"/>
      <c r="B853" s="11" t="n"/>
      <c r="C853" s="8">
        <f>IF($P853="","",IF($P853&lt;&gt;"OK",NA(),VLOOKUP(B853,'Employees'!$A$2:$I$101,2,FALSE)))</f>
        <v/>
      </c>
      <c r="D853" s="2" t="n"/>
      <c r="E853" s="4" t="n"/>
      <c r="F853" s="4" t="n"/>
      <c r="G853" s="12" t="n"/>
      <c r="H853" s="13">
        <f>IF($P853="","",IF($P853&lt;&gt;"OK",NA(),NETWORKDAYS(E853,F853,'Holidays'!$A$2:$A$51)*G853))</f>
        <v/>
      </c>
      <c r="I853" s="13">
        <f>IF($P853="","",IF($P853&lt;&gt;"OK",NA(),H853*'Settings'!$B$4*VLOOKUP(B853,'Employees'!$A$2:$I$101,5,FALSE)))</f>
        <v/>
      </c>
      <c r="J853" s="2" t="n"/>
      <c r="K853" s="2" t="n"/>
      <c r="L853" s="4" t="n"/>
      <c r="M853" s="2" t="n"/>
      <c r="N853" s="13">
        <f>IF($P853="","",IF($P853&lt;&gt;"OK",NA(),IF(J853="Approved",IF(E853&gt;'Settings'!$B$3,0,NETWORKDAYS(E853,MIN(F853,'Settings'!$B$3),'Holidays'!$A$2:$A$51)*G853*'Settings'!$B$4*VLOOKUP(B853,'Employees'!$A$2:$I$101,5,FALSE)),0)))</f>
        <v/>
      </c>
      <c r="O853" s="13">
        <f>IF($P853="","",IF($P853&lt;&gt;"OK",NA(),IF(J853="Approved",I853-N853,0)))</f>
        <v/>
      </c>
      <c r="P853" s="8">
        <f>IF(COUNTA(A853:B853,D853:G853,J853:M853)=0,"",IF('Settings'!$B$7&lt;&gt;"OK","CHECK SETTINGS",IF(OR(A853="",COUNTIFS($A$2:$A$1001,A853)&lt;&gt;1,COUNTIFS('Employees'!$A$2:$A$101,B853,'Employees'!$I$2:$I$101,"OK")&lt;&gt;1,COUNTIFS('Settings'!$H$11:$H$13,D853)&lt;&gt;1),"CHECK ID / TYPE",IF(OR(NOT(ISNUMBER(E853)),NOT(ISNUMBER(F853)),NOT(ISNUMBER(G853))),"CHECK DATES / FRACTION",IF(OR(E853&lt;MAX('Settings'!$B$2,VLOOKUP(B853,'Employees'!$A$2:$H$101,3,FALSE)),F853&gt;'Settings'!$B$5,F853&lt;E853,NOT(OR(G853=1,AND(G853=0.5,E853=F853))),NOT(OR(J853="Pending",J853="Approved",J853="Denied",J853="Canceled"))),"CHECK DATES / FRACTION / STATUS",IF(AND(OR(J853="Approved",J853="Denied"),OR(K853="",NOT(ISNUMBER(L853)))),"ADD DECISION RECORD",IF(AND(OR(J853="Approved",J853="Pending"),COUNTIFS($B$2:$B$1001,B853,$E$2:$E$1001,"&lt;="&amp;F853,$F$2:$F$1001,"&gt;="&amp;E853,$J$2:$J$1001,"&lt;&gt;Denied",$J$2:$J$1001,"&lt;&gt;Canceled")&gt;1),"OVERLAPPING ACTIVE REQUESTS",IF(NETWORKDAYS(E853,F853,'Holidays'!$A$2:$A$51)=0,"NO WORKDAYS","OK"))))))))</f>
        <v/>
      </c>
    </row>
    <row r="854">
      <c r="A854" s="11" t="n"/>
      <c r="B854" s="11" t="n"/>
      <c r="C854" s="8">
        <f>IF($P854="","",IF($P854&lt;&gt;"OK",NA(),VLOOKUP(B854,'Employees'!$A$2:$I$101,2,FALSE)))</f>
        <v/>
      </c>
      <c r="D854" s="2" t="n"/>
      <c r="E854" s="4" t="n"/>
      <c r="F854" s="4" t="n"/>
      <c r="G854" s="12" t="n"/>
      <c r="H854" s="13">
        <f>IF($P854="","",IF($P854&lt;&gt;"OK",NA(),NETWORKDAYS(E854,F854,'Holidays'!$A$2:$A$51)*G854))</f>
        <v/>
      </c>
      <c r="I854" s="13">
        <f>IF($P854="","",IF($P854&lt;&gt;"OK",NA(),H854*'Settings'!$B$4*VLOOKUP(B854,'Employees'!$A$2:$I$101,5,FALSE)))</f>
        <v/>
      </c>
      <c r="J854" s="2" t="n"/>
      <c r="K854" s="2" t="n"/>
      <c r="L854" s="4" t="n"/>
      <c r="M854" s="2" t="n"/>
      <c r="N854" s="13">
        <f>IF($P854="","",IF($P854&lt;&gt;"OK",NA(),IF(J854="Approved",IF(E854&gt;'Settings'!$B$3,0,NETWORKDAYS(E854,MIN(F854,'Settings'!$B$3),'Holidays'!$A$2:$A$51)*G854*'Settings'!$B$4*VLOOKUP(B854,'Employees'!$A$2:$I$101,5,FALSE)),0)))</f>
        <v/>
      </c>
      <c r="O854" s="13">
        <f>IF($P854="","",IF($P854&lt;&gt;"OK",NA(),IF(J854="Approved",I854-N854,0)))</f>
        <v/>
      </c>
      <c r="P854" s="8">
        <f>IF(COUNTA(A854:B854,D854:G854,J854:M854)=0,"",IF('Settings'!$B$7&lt;&gt;"OK","CHECK SETTINGS",IF(OR(A854="",COUNTIFS($A$2:$A$1001,A854)&lt;&gt;1,COUNTIFS('Employees'!$A$2:$A$101,B854,'Employees'!$I$2:$I$101,"OK")&lt;&gt;1,COUNTIFS('Settings'!$H$11:$H$13,D854)&lt;&gt;1),"CHECK ID / TYPE",IF(OR(NOT(ISNUMBER(E854)),NOT(ISNUMBER(F854)),NOT(ISNUMBER(G854))),"CHECK DATES / FRACTION",IF(OR(E854&lt;MAX('Settings'!$B$2,VLOOKUP(B854,'Employees'!$A$2:$H$101,3,FALSE)),F854&gt;'Settings'!$B$5,F854&lt;E854,NOT(OR(G854=1,AND(G854=0.5,E854=F854))),NOT(OR(J854="Pending",J854="Approved",J854="Denied",J854="Canceled"))),"CHECK DATES / FRACTION / STATUS",IF(AND(OR(J854="Approved",J854="Denied"),OR(K854="",NOT(ISNUMBER(L854)))),"ADD DECISION RECORD",IF(AND(OR(J854="Approved",J854="Pending"),COUNTIFS($B$2:$B$1001,B854,$E$2:$E$1001,"&lt;="&amp;F854,$F$2:$F$1001,"&gt;="&amp;E854,$J$2:$J$1001,"&lt;&gt;Denied",$J$2:$J$1001,"&lt;&gt;Canceled")&gt;1),"OVERLAPPING ACTIVE REQUESTS",IF(NETWORKDAYS(E854,F854,'Holidays'!$A$2:$A$51)=0,"NO WORKDAYS","OK"))))))))</f>
        <v/>
      </c>
    </row>
    <row r="855">
      <c r="A855" s="11" t="n"/>
      <c r="B855" s="11" t="n"/>
      <c r="C855" s="8">
        <f>IF($P855="","",IF($P855&lt;&gt;"OK",NA(),VLOOKUP(B855,'Employees'!$A$2:$I$101,2,FALSE)))</f>
        <v/>
      </c>
      <c r="D855" s="2" t="n"/>
      <c r="E855" s="4" t="n"/>
      <c r="F855" s="4" t="n"/>
      <c r="G855" s="12" t="n"/>
      <c r="H855" s="13">
        <f>IF($P855="","",IF($P855&lt;&gt;"OK",NA(),NETWORKDAYS(E855,F855,'Holidays'!$A$2:$A$51)*G855))</f>
        <v/>
      </c>
      <c r="I855" s="13">
        <f>IF($P855="","",IF($P855&lt;&gt;"OK",NA(),H855*'Settings'!$B$4*VLOOKUP(B855,'Employees'!$A$2:$I$101,5,FALSE)))</f>
        <v/>
      </c>
      <c r="J855" s="2" t="n"/>
      <c r="K855" s="2" t="n"/>
      <c r="L855" s="4" t="n"/>
      <c r="M855" s="2" t="n"/>
      <c r="N855" s="13">
        <f>IF($P855="","",IF($P855&lt;&gt;"OK",NA(),IF(J855="Approved",IF(E855&gt;'Settings'!$B$3,0,NETWORKDAYS(E855,MIN(F855,'Settings'!$B$3),'Holidays'!$A$2:$A$51)*G855*'Settings'!$B$4*VLOOKUP(B855,'Employees'!$A$2:$I$101,5,FALSE)),0)))</f>
        <v/>
      </c>
      <c r="O855" s="13">
        <f>IF($P855="","",IF($P855&lt;&gt;"OK",NA(),IF(J855="Approved",I855-N855,0)))</f>
        <v/>
      </c>
      <c r="P855" s="8">
        <f>IF(COUNTA(A855:B855,D855:G855,J855:M855)=0,"",IF('Settings'!$B$7&lt;&gt;"OK","CHECK SETTINGS",IF(OR(A855="",COUNTIFS($A$2:$A$1001,A855)&lt;&gt;1,COUNTIFS('Employees'!$A$2:$A$101,B855,'Employees'!$I$2:$I$101,"OK")&lt;&gt;1,COUNTIFS('Settings'!$H$11:$H$13,D855)&lt;&gt;1),"CHECK ID / TYPE",IF(OR(NOT(ISNUMBER(E855)),NOT(ISNUMBER(F855)),NOT(ISNUMBER(G855))),"CHECK DATES / FRACTION",IF(OR(E855&lt;MAX('Settings'!$B$2,VLOOKUP(B855,'Employees'!$A$2:$H$101,3,FALSE)),F855&gt;'Settings'!$B$5,F855&lt;E855,NOT(OR(G855=1,AND(G855=0.5,E855=F855))),NOT(OR(J855="Pending",J855="Approved",J855="Denied",J855="Canceled"))),"CHECK DATES / FRACTION / STATUS",IF(AND(OR(J855="Approved",J855="Denied"),OR(K855="",NOT(ISNUMBER(L855)))),"ADD DECISION RECORD",IF(AND(OR(J855="Approved",J855="Pending"),COUNTIFS($B$2:$B$1001,B855,$E$2:$E$1001,"&lt;="&amp;F855,$F$2:$F$1001,"&gt;="&amp;E855,$J$2:$J$1001,"&lt;&gt;Denied",$J$2:$J$1001,"&lt;&gt;Canceled")&gt;1),"OVERLAPPING ACTIVE REQUESTS",IF(NETWORKDAYS(E855,F855,'Holidays'!$A$2:$A$51)=0,"NO WORKDAYS","OK"))))))))</f>
        <v/>
      </c>
    </row>
    <row r="856">
      <c r="A856" s="11" t="n"/>
      <c r="B856" s="11" t="n"/>
      <c r="C856" s="8">
        <f>IF($P856="","",IF($P856&lt;&gt;"OK",NA(),VLOOKUP(B856,'Employees'!$A$2:$I$101,2,FALSE)))</f>
        <v/>
      </c>
      <c r="D856" s="2" t="n"/>
      <c r="E856" s="4" t="n"/>
      <c r="F856" s="4" t="n"/>
      <c r="G856" s="12" t="n"/>
      <c r="H856" s="13">
        <f>IF($P856="","",IF($P856&lt;&gt;"OK",NA(),NETWORKDAYS(E856,F856,'Holidays'!$A$2:$A$51)*G856))</f>
        <v/>
      </c>
      <c r="I856" s="13">
        <f>IF($P856="","",IF($P856&lt;&gt;"OK",NA(),H856*'Settings'!$B$4*VLOOKUP(B856,'Employees'!$A$2:$I$101,5,FALSE)))</f>
        <v/>
      </c>
      <c r="J856" s="2" t="n"/>
      <c r="K856" s="2" t="n"/>
      <c r="L856" s="4" t="n"/>
      <c r="M856" s="2" t="n"/>
      <c r="N856" s="13">
        <f>IF($P856="","",IF($P856&lt;&gt;"OK",NA(),IF(J856="Approved",IF(E856&gt;'Settings'!$B$3,0,NETWORKDAYS(E856,MIN(F856,'Settings'!$B$3),'Holidays'!$A$2:$A$51)*G856*'Settings'!$B$4*VLOOKUP(B856,'Employees'!$A$2:$I$101,5,FALSE)),0)))</f>
        <v/>
      </c>
      <c r="O856" s="13">
        <f>IF($P856="","",IF($P856&lt;&gt;"OK",NA(),IF(J856="Approved",I856-N856,0)))</f>
        <v/>
      </c>
      <c r="P856" s="8">
        <f>IF(COUNTA(A856:B856,D856:G856,J856:M856)=0,"",IF('Settings'!$B$7&lt;&gt;"OK","CHECK SETTINGS",IF(OR(A856="",COUNTIFS($A$2:$A$1001,A856)&lt;&gt;1,COUNTIFS('Employees'!$A$2:$A$101,B856,'Employees'!$I$2:$I$101,"OK")&lt;&gt;1,COUNTIFS('Settings'!$H$11:$H$13,D856)&lt;&gt;1),"CHECK ID / TYPE",IF(OR(NOT(ISNUMBER(E856)),NOT(ISNUMBER(F856)),NOT(ISNUMBER(G856))),"CHECK DATES / FRACTION",IF(OR(E856&lt;MAX('Settings'!$B$2,VLOOKUP(B856,'Employees'!$A$2:$H$101,3,FALSE)),F856&gt;'Settings'!$B$5,F856&lt;E856,NOT(OR(G856=1,AND(G856=0.5,E856=F856))),NOT(OR(J856="Pending",J856="Approved",J856="Denied",J856="Canceled"))),"CHECK DATES / FRACTION / STATUS",IF(AND(OR(J856="Approved",J856="Denied"),OR(K856="",NOT(ISNUMBER(L856)))),"ADD DECISION RECORD",IF(AND(OR(J856="Approved",J856="Pending"),COUNTIFS($B$2:$B$1001,B856,$E$2:$E$1001,"&lt;="&amp;F856,$F$2:$F$1001,"&gt;="&amp;E856,$J$2:$J$1001,"&lt;&gt;Denied",$J$2:$J$1001,"&lt;&gt;Canceled")&gt;1),"OVERLAPPING ACTIVE REQUESTS",IF(NETWORKDAYS(E856,F856,'Holidays'!$A$2:$A$51)=0,"NO WORKDAYS","OK"))))))))</f>
        <v/>
      </c>
    </row>
    <row r="857">
      <c r="A857" s="11" t="n"/>
      <c r="B857" s="11" t="n"/>
      <c r="C857" s="8">
        <f>IF($P857="","",IF($P857&lt;&gt;"OK",NA(),VLOOKUP(B857,'Employees'!$A$2:$I$101,2,FALSE)))</f>
        <v/>
      </c>
      <c r="D857" s="2" t="n"/>
      <c r="E857" s="4" t="n"/>
      <c r="F857" s="4" t="n"/>
      <c r="G857" s="12" t="n"/>
      <c r="H857" s="13">
        <f>IF($P857="","",IF($P857&lt;&gt;"OK",NA(),NETWORKDAYS(E857,F857,'Holidays'!$A$2:$A$51)*G857))</f>
        <v/>
      </c>
      <c r="I857" s="13">
        <f>IF($P857="","",IF($P857&lt;&gt;"OK",NA(),H857*'Settings'!$B$4*VLOOKUP(B857,'Employees'!$A$2:$I$101,5,FALSE)))</f>
        <v/>
      </c>
      <c r="J857" s="2" t="n"/>
      <c r="K857" s="2" t="n"/>
      <c r="L857" s="4" t="n"/>
      <c r="M857" s="2" t="n"/>
      <c r="N857" s="13">
        <f>IF($P857="","",IF($P857&lt;&gt;"OK",NA(),IF(J857="Approved",IF(E857&gt;'Settings'!$B$3,0,NETWORKDAYS(E857,MIN(F857,'Settings'!$B$3),'Holidays'!$A$2:$A$51)*G857*'Settings'!$B$4*VLOOKUP(B857,'Employees'!$A$2:$I$101,5,FALSE)),0)))</f>
        <v/>
      </c>
      <c r="O857" s="13">
        <f>IF($P857="","",IF($P857&lt;&gt;"OK",NA(),IF(J857="Approved",I857-N857,0)))</f>
        <v/>
      </c>
      <c r="P857" s="8">
        <f>IF(COUNTA(A857:B857,D857:G857,J857:M857)=0,"",IF('Settings'!$B$7&lt;&gt;"OK","CHECK SETTINGS",IF(OR(A857="",COUNTIFS($A$2:$A$1001,A857)&lt;&gt;1,COUNTIFS('Employees'!$A$2:$A$101,B857,'Employees'!$I$2:$I$101,"OK")&lt;&gt;1,COUNTIFS('Settings'!$H$11:$H$13,D857)&lt;&gt;1),"CHECK ID / TYPE",IF(OR(NOT(ISNUMBER(E857)),NOT(ISNUMBER(F857)),NOT(ISNUMBER(G857))),"CHECK DATES / FRACTION",IF(OR(E857&lt;MAX('Settings'!$B$2,VLOOKUP(B857,'Employees'!$A$2:$H$101,3,FALSE)),F857&gt;'Settings'!$B$5,F857&lt;E857,NOT(OR(G857=1,AND(G857=0.5,E857=F857))),NOT(OR(J857="Pending",J857="Approved",J857="Denied",J857="Canceled"))),"CHECK DATES / FRACTION / STATUS",IF(AND(OR(J857="Approved",J857="Denied"),OR(K857="",NOT(ISNUMBER(L857)))),"ADD DECISION RECORD",IF(AND(OR(J857="Approved",J857="Pending"),COUNTIFS($B$2:$B$1001,B857,$E$2:$E$1001,"&lt;="&amp;F857,$F$2:$F$1001,"&gt;="&amp;E857,$J$2:$J$1001,"&lt;&gt;Denied",$J$2:$J$1001,"&lt;&gt;Canceled")&gt;1),"OVERLAPPING ACTIVE REQUESTS",IF(NETWORKDAYS(E857,F857,'Holidays'!$A$2:$A$51)=0,"NO WORKDAYS","OK"))))))))</f>
        <v/>
      </c>
    </row>
    <row r="858">
      <c r="A858" s="11" t="n"/>
      <c r="B858" s="11" t="n"/>
      <c r="C858" s="8">
        <f>IF($P858="","",IF($P858&lt;&gt;"OK",NA(),VLOOKUP(B858,'Employees'!$A$2:$I$101,2,FALSE)))</f>
        <v/>
      </c>
      <c r="D858" s="2" t="n"/>
      <c r="E858" s="4" t="n"/>
      <c r="F858" s="4" t="n"/>
      <c r="G858" s="12" t="n"/>
      <c r="H858" s="13">
        <f>IF($P858="","",IF($P858&lt;&gt;"OK",NA(),NETWORKDAYS(E858,F858,'Holidays'!$A$2:$A$51)*G858))</f>
        <v/>
      </c>
      <c r="I858" s="13">
        <f>IF($P858="","",IF($P858&lt;&gt;"OK",NA(),H858*'Settings'!$B$4*VLOOKUP(B858,'Employees'!$A$2:$I$101,5,FALSE)))</f>
        <v/>
      </c>
      <c r="J858" s="2" t="n"/>
      <c r="K858" s="2" t="n"/>
      <c r="L858" s="4" t="n"/>
      <c r="M858" s="2" t="n"/>
      <c r="N858" s="13">
        <f>IF($P858="","",IF($P858&lt;&gt;"OK",NA(),IF(J858="Approved",IF(E858&gt;'Settings'!$B$3,0,NETWORKDAYS(E858,MIN(F858,'Settings'!$B$3),'Holidays'!$A$2:$A$51)*G858*'Settings'!$B$4*VLOOKUP(B858,'Employees'!$A$2:$I$101,5,FALSE)),0)))</f>
        <v/>
      </c>
      <c r="O858" s="13">
        <f>IF($P858="","",IF($P858&lt;&gt;"OK",NA(),IF(J858="Approved",I858-N858,0)))</f>
        <v/>
      </c>
      <c r="P858" s="8">
        <f>IF(COUNTA(A858:B858,D858:G858,J858:M858)=0,"",IF('Settings'!$B$7&lt;&gt;"OK","CHECK SETTINGS",IF(OR(A858="",COUNTIFS($A$2:$A$1001,A858)&lt;&gt;1,COUNTIFS('Employees'!$A$2:$A$101,B858,'Employees'!$I$2:$I$101,"OK")&lt;&gt;1,COUNTIFS('Settings'!$H$11:$H$13,D858)&lt;&gt;1),"CHECK ID / TYPE",IF(OR(NOT(ISNUMBER(E858)),NOT(ISNUMBER(F858)),NOT(ISNUMBER(G858))),"CHECK DATES / FRACTION",IF(OR(E858&lt;MAX('Settings'!$B$2,VLOOKUP(B858,'Employees'!$A$2:$H$101,3,FALSE)),F858&gt;'Settings'!$B$5,F858&lt;E858,NOT(OR(G858=1,AND(G858=0.5,E858=F858))),NOT(OR(J858="Pending",J858="Approved",J858="Denied",J858="Canceled"))),"CHECK DATES / FRACTION / STATUS",IF(AND(OR(J858="Approved",J858="Denied"),OR(K858="",NOT(ISNUMBER(L858)))),"ADD DECISION RECORD",IF(AND(OR(J858="Approved",J858="Pending"),COUNTIFS($B$2:$B$1001,B858,$E$2:$E$1001,"&lt;="&amp;F858,$F$2:$F$1001,"&gt;="&amp;E858,$J$2:$J$1001,"&lt;&gt;Denied",$J$2:$J$1001,"&lt;&gt;Canceled")&gt;1),"OVERLAPPING ACTIVE REQUESTS",IF(NETWORKDAYS(E858,F858,'Holidays'!$A$2:$A$51)=0,"NO WORKDAYS","OK"))))))))</f>
        <v/>
      </c>
    </row>
    <row r="859">
      <c r="A859" s="11" t="n"/>
      <c r="B859" s="11" t="n"/>
      <c r="C859" s="8">
        <f>IF($P859="","",IF($P859&lt;&gt;"OK",NA(),VLOOKUP(B859,'Employees'!$A$2:$I$101,2,FALSE)))</f>
        <v/>
      </c>
      <c r="D859" s="2" t="n"/>
      <c r="E859" s="4" t="n"/>
      <c r="F859" s="4" t="n"/>
      <c r="G859" s="12" t="n"/>
      <c r="H859" s="13">
        <f>IF($P859="","",IF($P859&lt;&gt;"OK",NA(),NETWORKDAYS(E859,F859,'Holidays'!$A$2:$A$51)*G859))</f>
        <v/>
      </c>
      <c r="I859" s="13">
        <f>IF($P859="","",IF($P859&lt;&gt;"OK",NA(),H859*'Settings'!$B$4*VLOOKUP(B859,'Employees'!$A$2:$I$101,5,FALSE)))</f>
        <v/>
      </c>
      <c r="J859" s="2" t="n"/>
      <c r="K859" s="2" t="n"/>
      <c r="L859" s="4" t="n"/>
      <c r="M859" s="2" t="n"/>
      <c r="N859" s="13">
        <f>IF($P859="","",IF($P859&lt;&gt;"OK",NA(),IF(J859="Approved",IF(E859&gt;'Settings'!$B$3,0,NETWORKDAYS(E859,MIN(F859,'Settings'!$B$3),'Holidays'!$A$2:$A$51)*G859*'Settings'!$B$4*VLOOKUP(B859,'Employees'!$A$2:$I$101,5,FALSE)),0)))</f>
        <v/>
      </c>
      <c r="O859" s="13">
        <f>IF($P859="","",IF($P859&lt;&gt;"OK",NA(),IF(J859="Approved",I859-N859,0)))</f>
        <v/>
      </c>
      <c r="P859" s="8">
        <f>IF(COUNTA(A859:B859,D859:G859,J859:M859)=0,"",IF('Settings'!$B$7&lt;&gt;"OK","CHECK SETTINGS",IF(OR(A859="",COUNTIFS($A$2:$A$1001,A859)&lt;&gt;1,COUNTIFS('Employees'!$A$2:$A$101,B859,'Employees'!$I$2:$I$101,"OK")&lt;&gt;1,COUNTIFS('Settings'!$H$11:$H$13,D859)&lt;&gt;1),"CHECK ID / TYPE",IF(OR(NOT(ISNUMBER(E859)),NOT(ISNUMBER(F859)),NOT(ISNUMBER(G859))),"CHECK DATES / FRACTION",IF(OR(E859&lt;MAX('Settings'!$B$2,VLOOKUP(B859,'Employees'!$A$2:$H$101,3,FALSE)),F859&gt;'Settings'!$B$5,F859&lt;E859,NOT(OR(G859=1,AND(G859=0.5,E859=F859))),NOT(OR(J859="Pending",J859="Approved",J859="Denied",J859="Canceled"))),"CHECK DATES / FRACTION / STATUS",IF(AND(OR(J859="Approved",J859="Denied"),OR(K859="",NOT(ISNUMBER(L859)))),"ADD DECISION RECORD",IF(AND(OR(J859="Approved",J859="Pending"),COUNTIFS($B$2:$B$1001,B859,$E$2:$E$1001,"&lt;="&amp;F859,$F$2:$F$1001,"&gt;="&amp;E859,$J$2:$J$1001,"&lt;&gt;Denied",$J$2:$J$1001,"&lt;&gt;Canceled")&gt;1),"OVERLAPPING ACTIVE REQUESTS",IF(NETWORKDAYS(E859,F859,'Holidays'!$A$2:$A$51)=0,"NO WORKDAYS","OK"))))))))</f>
        <v/>
      </c>
    </row>
    <row r="860">
      <c r="A860" s="11" t="n"/>
      <c r="B860" s="11" t="n"/>
      <c r="C860" s="8">
        <f>IF($P860="","",IF($P860&lt;&gt;"OK",NA(),VLOOKUP(B860,'Employees'!$A$2:$I$101,2,FALSE)))</f>
        <v/>
      </c>
      <c r="D860" s="2" t="n"/>
      <c r="E860" s="4" t="n"/>
      <c r="F860" s="4" t="n"/>
      <c r="G860" s="12" t="n"/>
      <c r="H860" s="13">
        <f>IF($P860="","",IF($P860&lt;&gt;"OK",NA(),NETWORKDAYS(E860,F860,'Holidays'!$A$2:$A$51)*G860))</f>
        <v/>
      </c>
      <c r="I860" s="13">
        <f>IF($P860="","",IF($P860&lt;&gt;"OK",NA(),H860*'Settings'!$B$4*VLOOKUP(B860,'Employees'!$A$2:$I$101,5,FALSE)))</f>
        <v/>
      </c>
      <c r="J860" s="2" t="n"/>
      <c r="K860" s="2" t="n"/>
      <c r="L860" s="4" t="n"/>
      <c r="M860" s="2" t="n"/>
      <c r="N860" s="13">
        <f>IF($P860="","",IF($P860&lt;&gt;"OK",NA(),IF(J860="Approved",IF(E860&gt;'Settings'!$B$3,0,NETWORKDAYS(E860,MIN(F860,'Settings'!$B$3),'Holidays'!$A$2:$A$51)*G860*'Settings'!$B$4*VLOOKUP(B860,'Employees'!$A$2:$I$101,5,FALSE)),0)))</f>
        <v/>
      </c>
      <c r="O860" s="13">
        <f>IF($P860="","",IF($P860&lt;&gt;"OK",NA(),IF(J860="Approved",I860-N860,0)))</f>
        <v/>
      </c>
      <c r="P860" s="8">
        <f>IF(COUNTA(A860:B860,D860:G860,J860:M860)=0,"",IF('Settings'!$B$7&lt;&gt;"OK","CHECK SETTINGS",IF(OR(A860="",COUNTIFS($A$2:$A$1001,A860)&lt;&gt;1,COUNTIFS('Employees'!$A$2:$A$101,B860,'Employees'!$I$2:$I$101,"OK")&lt;&gt;1,COUNTIFS('Settings'!$H$11:$H$13,D860)&lt;&gt;1),"CHECK ID / TYPE",IF(OR(NOT(ISNUMBER(E860)),NOT(ISNUMBER(F860)),NOT(ISNUMBER(G860))),"CHECK DATES / FRACTION",IF(OR(E860&lt;MAX('Settings'!$B$2,VLOOKUP(B860,'Employees'!$A$2:$H$101,3,FALSE)),F860&gt;'Settings'!$B$5,F860&lt;E860,NOT(OR(G860=1,AND(G860=0.5,E860=F860))),NOT(OR(J860="Pending",J860="Approved",J860="Denied",J860="Canceled"))),"CHECK DATES / FRACTION / STATUS",IF(AND(OR(J860="Approved",J860="Denied"),OR(K860="",NOT(ISNUMBER(L860)))),"ADD DECISION RECORD",IF(AND(OR(J860="Approved",J860="Pending"),COUNTIFS($B$2:$B$1001,B860,$E$2:$E$1001,"&lt;="&amp;F860,$F$2:$F$1001,"&gt;="&amp;E860,$J$2:$J$1001,"&lt;&gt;Denied",$J$2:$J$1001,"&lt;&gt;Canceled")&gt;1),"OVERLAPPING ACTIVE REQUESTS",IF(NETWORKDAYS(E860,F860,'Holidays'!$A$2:$A$51)=0,"NO WORKDAYS","OK"))))))))</f>
        <v/>
      </c>
    </row>
    <row r="861">
      <c r="A861" s="11" t="n"/>
      <c r="B861" s="11" t="n"/>
      <c r="C861" s="8">
        <f>IF($P861="","",IF($P861&lt;&gt;"OK",NA(),VLOOKUP(B861,'Employees'!$A$2:$I$101,2,FALSE)))</f>
        <v/>
      </c>
      <c r="D861" s="2" t="n"/>
      <c r="E861" s="4" t="n"/>
      <c r="F861" s="4" t="n"/>
      <c r="G861" s="12" t="n"/>
      <c r="H861" s="13">
        <f>IF($P861="","",IF($P861&lt;&gt;"OK",NA(),NETWORKDAYS(E861,F861,'Holidays'!$A$2:$A$51)*G861))</f>
        <v/>
      </c>
      <c r="I861" s="13">
        <f>IF($P861="","",IF($P861&lt;&gt;"OK",NA(),H861*'Settings'!$B$4*VLOOKUP(B861,'Employees'!$A$2:$I$101,5,FALSE)))</f>
        <v/>
      </c>
      <c r="J861" s="2" t="n"/>
      <c r="K861" s="2" t="n"/>
      <c r="L861" s="4" t="n"/>
      <c r="M861" s="2" t="n"/>
      <c r="N861" s="13">
        <f>IF($P861="","",IF($P861&lt;&gt;"OK",NA(),IF(J861="Approved",IF(E861&gt;'Settings'!$B$3,0,NETWORKDAYS(E861,MIN(F861,'Settings'!$B$3),'Holidays'!$A$2:$A$51)*G861*'Settings'!$B$4*VLOOKUP(B861,'Employees'!$A$2:$I$101,5,FALSE)),0)))</f>
        <v/>
      </c>
      <c r="O861" s="13">
        <f>IF($P861="","",IF($P861&lt;&gt;"OK",NA(),IF(J861="Approved",I861-N861,0)))</f>
        <v/>
      </c>
      <c r="P861" s="8">
        <f>IF(COUNTA(A861:B861,D861:G861,J861:M861)=0,"",IF('Settings'!$B$7&lt;&gt;"OK","CHECK SETTINGS",IF(OR(A861="",COUNTIFS($A$2:$A$1001,A861)&lt;&gt;1,COUNTIFS('Employees'!$A$2:$A$101,B861,'Employees'!$I$2:$I$101,"OK")&lt;&gt;1,COUNTIFS('Settings'!$H$11:$H$13,D861)&lt;&gt;1),"CHECK ID / TYPE",IF(OR(NOT(ISNUMBER(E861)),NOT(ISNUMBER(F861)),NOT(ISNUMBER(G861))),"CHECK DATES / FRACTION",IF(OR(E861&lt;MAX('Settings'!$B$2,VLOOKUP(B861,'Employees'!$A$2:$H$101,3,FALSE)),F861&gt;'Settings'!$B$5,F861&lt;E861,NOT(OR(G861=1,AND(G861=0.5,E861=F861))),NOT(OR(J861="Pending",J861="Approved",J861="Denied",J861="Canceled"))),"CHECK DATES / FRACTION / STATUS",IF(AND(OR(J861="Approved",J861="Denied"),OR(K861="",NOT(ISNUMBER(L861)))),"ADD DECISION RECORD",IF(AND(OR(J861="Approved",J861="Pending"),COUNTIFS($B$2:$B$1001,B861,$E$2:$E$1001,"&lt;="&amp;F861,$F$2:$F$1001,"&gt;="&amp;E861,$J$2:$J$1001,"&lt;&gt;Denied",$J$2:$J$1001,"&lt;&gt;Canceled")&gt;1),"OVERLAPPING ACTIVE REQUESTS",IF(NETWORKDAYS(E861,F861,'Holidays'!$A$2:$A$51)=0,"NO WORKDAYS","OK"))))))))</f>
        <v/>
      </c>
    </row>
    <row r="862">
      <c r="A862" s="11" t="n"/>
      <c r="B862" s="11" t="n"/>
      <c r="C862" s="8">
        <f>IF($P862="","",IF($P862&lt;&gt;"OK",NA(),VLOOKUP(B862,'Employees'!$A$2:$I$101,2,FALSE)))</f>
        <v/>
      </c>
      <c r="D862" s="2" t="n"/>
      <c r="E862" s="4" t="n"/>
      <c r="F862" s="4" t="n"/>
      <c r="G862" s="12" t="n"/>
      <c r="H862" s="13">
        <f>IF($P862="","",IF($P862&lt;&gt;"OK",NA(),NETWORKDAYS(E862,F862,'Holidays'!$A$2:$A$51)*G862))</f>
        <v/>
      </c>
      <c r="I862" s="13">
        <f>IF($P862="","",IF($P862&lt;&gt;"OK",NA(),H862*'Settings'!$B$4*VLOOKUP(B862,'Employees'!$A$2:$I$101,5,FALSE)))</f>
        <v/>
      </c>
      <c r="J862" s="2" t="n"/>
      <c r="K862" s="2" t="n"/>
      <c r="L862" s="4" t="n"/>
      <c r="M862" s="2" t="n"/>
      <c r="N862" s="13">
        <f>IF($P862="","",IF($P862&lt;&gt;"OK",NA(),IF(J862="Approved",IF(E862&gt;'Settings'!$B$3,0,NETWORKDAYS(E862,MIN(F862,'Settings'!$B$3),'Holidays'!$A$2:$A$51)*G862*'Settings'!$B$4*VLOOKUP(B862,'Employees'!$A$2:$I$101,5,FALSE)),0)))</f>
        <v/>
      </c>
      <c r="O862" s="13">
        <f>IF($P862="","",IF($P862&lt;&gt;"OK",NA(),IF(J862="Approved",I862-N862,0)))</f>
        <v/>
      </c>
      <c r="P862" s="8">
        <f>IF(COUNTA(A862:B862,D862:G862,J862:M862)=0,"",IF('Settings'!$B$7&lt;&gt;"OK","CHECK SETTINGS",IF(OR(A862="",COUNTIFS($A$2:$A$1001,A862)&lt;&gt;1,COUNTIFS('Employees'!$A$2:$A$101,B862,'Employees'!$I$2:$I$101,"OK")&lt;&gt;1,COUNTIFS('Settings'!$H$11:$H$13,D862)&lt;&gt;1),"CHECK ID / TYPE",IF(OR(NOT(ISNUMBER(E862)),NOT(ISNUMBER(F862)),NOT(ISNUMBER(G862))),"CHECK DATES / FRACTION",IF(OR(E862&lt;MAX('Settings'!$B$2,VLOOKUP(B862,'Employees'!$A$2:$H$101,3,FALSE)),F862&gt;'Settings'!$B$5,F862&lt;E862,NOT(OR(G862=1,AND(G862=0.5,E862=F862))),NOT(OR(J862="Pending",J862="Approved",J862="Denied",J862="Canceled"))),"CHECK DATES / FRACTION / STATUS",IF(AND(OR(J862="Approved",J862="Denied"),OR(K862="",NOT(ISNUMBER(L862)))),"ADD DECISION RECORD",IF(AND(OR(J862="Approved",J862="Pending"),COUNTIFS($B$2:$B$1001,B862,$E$2:$E$1001,"&lt;="&amp;F862,$F$2:$F$1001,"&gt;="&amp;E862,$J$2:$J$1001,"&lt;&gt;Denied",$J$2:$J$1001,"&lt;&gt;Canceled")&gt;1),"OVERLAPPING ACTIVE REQUESTS",IF(NETWORKDAYS(E862,F862,'Holidays'!$A$2:$A$51)=0,"NO WORKDAYS","OK"))))))))</f>
        <v/>
      </c>
    </row>
    <row r="863">
      <c r="A863" s="11" t="n"/>
      <c r="B863" s="11" t="n"/>
      <c r="C863" s="8">
        <f>IF($P863="","",IF($P863&lt;&gt;"OK",NA(),VLOOKUP(B863,'Employees'!$A$2:$I$101,2,FALSE)))</f>
        <v/>
      </c>
      <c r="D863" s="2" t="n"/>
      <c r="E863" s="4" t="n"/>
      <c r="F863" s="4" t="n"/>
      <c r="G863" s="12" t="n"/>
      <c r="H863" s="13">
        <f>IF($P863="","",IF($P863&lt;&gt;"OK",NA(),NETWORKDAYS(E863,F863,'Holidays'!$A$2:$A$51)*G863))</f>
        <v/>
      </c>
      <c r="I863" s="13">
        <f>IF($P863="","",IF($P863&lt;&gt;"OK",NA(),H863*'Settings'!$B$4*VLOOKUP(B863,'Employees'!$A$2:$I$101,5,FALSE)))</f>
        <v/>
      </c>
      <c r="J863" s="2" t="n"/>
      <c r="K863" s="2" t="n"/>
      <c r="L863" s="4" t="n"/>
      <c r="M863" s="2" t="n"/>
      <c r="N863" s="13">
        <f>IF($P863="","",IF($P863&lt;&gt;"OK",NA(),IF(J863="Approved",IF(E863&gt;'Settings'!$B$3,0,NETWORKDAYS(E863,MIN(F863,'Settings'!$B$3),'Holidays'!$A$2:$A$51)*G863*'Settings'!$B$4*VLOOKUP(B863,'Employees'!$A$2:$I$101,5,FALSE)),0)))</f>
        <v/>
      </c>
      <c r="O863" s="13">
        <f>IF($P863="","",IF($P863&lt;&gt;"OK",NA(),IF(J863="Approved",I863-N863,0)))</f>
        <v/>
      </c>
      <c r="P863" s="8">
        <f>IF(COUNTA(A863:B863,D863:G863,J863:M863)=0,"",IF('Settings'!$B$7&lt;&gt;"OK","CHECK SETTINGS",IF(OR(A863="",COUNTIFS($A$2:$A$1001,A863)&lt;&gt;1,COUNTIFS('Employees'!$A$2:$A$101,B863,'Employees'!$I$2:$I$101,"OK")&lt;&gt;1,COUNTIFS('Settings'!$H$11:$H$13,D863)&lt;&gt;1),"CHECK ID / TYPE",IF(OR(NOT(ISNUMBER(E863)),NOT(ISNUMBER(F863)),NOT(ISNUMBER(G863))),"CHECK DATES / FRACTION",IF(OR(E863&lt;MAX('Settings'!$B$2,VLOOKUP(B863,'Employees'!$A$2:$H$101,3,FALSE)),F863&gt;'Settings'!$B$5,F863&lt;E863,NOT(OR(G863=1,AND(G863=0.5,E863=F863))),NOT(OR(J863="Pending",J863="Approved",J863="Denied",J863="Canceled"))),"CHECK DATES / FRACTION / STATUS",IF(AND(OR(J863="Approved",J863="Denied"),OR(K863="",NOT(ISNUMBER(L863)))),"ADD DECISION RECORD",IF(AND(OR(J863="Approved",J863="Pending"),COUNTIFS($B$2:$B$1001,B863,$E$2:$E$1001,"&lt;="&amp;F863,$F$2:$F$1001,"&gt;="&amp;E863,$J$2:$J$1001,"&lt;&gt;Denied",$J$2:$J$1001,"&lt;&gt;Canceled")&gt;1),"OVERLAPPING ACTIVE REQUESTS",IF(NETWORKDAYS(E863,F863,'Holidays'!$A$2:$A$51)=0,"NO WORKDAYS","OK"))))))))</f>
        <v/>
      </c>
    </row>
    <row r="864">
      <c r="A864" s="11" t="n"/>
      <c r="B864" s="11" t="n"/>
      <c r="C864" s="8">
        <f>IF($P864="","",IF($P864&lt;&gt;"OK",NA(),VLOOKUP(B864,'Employees'!$A$2:$I$101,2,FALSE)))</f>
        <v/>
      </c>
      <c r="D864" s="2" t="n"/>
      <c r="E864" s="4" t="n"/>
      <c r="F864" s="4" t="n"/>
      <c r="G864" s="12" t="n"/>
      <c r="H864" s="13">
        <f>IF($P864="","",IF($P864&lt;&gt;"OK",NA(),NETWORKDAYS(E864,F864,'Holidays'!$A$2:$A$51)*G864))</f>
        <v/>
      </c>
      <c r="I864" s="13">
        <f>IF($P864="","",IF($P864&lt;&gt;"OK",NA(),H864*'Settings'!$B$4*VLOOKUP(B864,'Employees'!$A$2:$I$101,5,FALSE)))</f>
        <v/>
      </c>
      <c r="J864" s="2" t="n"/>
      <c r="K864" s="2" t="n"/>
      <c r="L864" s="4" t="n"/>
      <c r="M864" s="2" t="n"/>
      <c r="N864" s="13">
        <f>IF($P864="","",IF($P864&lt;&gt;"OK",NA(),IF(J864="Approved",IF(E864&gt;'Settings'!$B$3,0,NETWORKDAYS(E864,MIN(F864,'Settings'!$B$3),'Holidays'!$A$2:$A$51)*G864*'Settings'!$B$4*VLOOKUP(B864,'Employees'!$A$2:$I$101,5,FALSE)),0)))</f>
        <v/>
      </c>
      <c r="O864" s="13">
        <f>IF($P864="","",IF($P864&lt;&gt;"OK",NA(),IF(J864="Approved",I864-N864,0)))</f>
        <v/>
      </c>
      <c r="P864" s="8">
        <f>IF(COUNTA(A864:B864,D864:G864,J864:M864)=0,"",IF('Settings'!$B$7&lt;&gt;"OK","CHECK SETTINGS",IF(OR(A864="",COUNTIFS($A$2:$A$1001,A864)&lt;&gt;1,COUNTIFS('Employees'!$A$2:$A$101,B864,'Employees'!$I$2:$I$101,"OK")&lt;&gt;1,COUNTIFS('Settings'!$H$11:$H$13,D864)&lt;&gt;1),"CHECK ID / TYPE",IF(OR(NOT(ISNUMBER(E864)),NOT(ISNUMBER(F864)),NOT(ISNUMBER(G864))),"CHECK DATES / FRACTION",IF(OR(E864&lt;MAX('Settings'!$B$2,VLOOKUP(B864,'Employees'!$A$2:$H$101,3,FALSE)),F864&gt;'Settings'!$B$5,F864&lt;E864,NOT(OR(G864=1,AND(G864=0.5,E864=F864))),NOT(OR(J864="Pending",J864="Approved",J864="Denied",J864="Canceled"))),"CHECK DATES / FRACTION / STATUS",IF(AND(OR(J864="Approved",J864="Denied"),OR(K864="",NOT(ISNUMBER(L864)))),"ADD DECISION RECORD",IF(AND(OR(J864="Approved",J864="Pending"),COUNTIFS($B$2:$B$1001,B864,$E$2:$E$1001,"&lt;="&amp;F864,$F$2:$F$1001,"&gt;="&amp;E864,$J$2:$J$1001,"&lt;&gt;Denied",$J$2:$J$1001,"&lt;&gt;Canceled")&gt;1),"OVERLAPPING ACTIVE REQUESTS",IF(NETWORKDAYS(E864,F864,'Holidays'!$A$2:$A$51)=0,"NO WORKDAYS","OK"))))))))</f>
        <v/>
      </c>
    </row>
    <row r="865">
      <c r="A865" s="11" t="n"/>
      <c r="B865" s="11" t="n"/>
      <c r="C865" s="8">
        <f>IF($P865="","",IF($P865&lt;&gt;"OK",NA(),VLOOKUP(B865,'Employees'!$A$2:$I$101,2,FALSE)))</f>
        <v/>
      </c>
      <c r="D865" s="2" t="n"/>
      <c r="E865" s="4" t="n"/>
      <c r="F865" s="4" t="n"/>
      <c r="G865" s="12" t="n"/>
      <c r="H865" s="13">
        <f>IF($P865="","",IF($P865&lt;&gt;"OK",NA(),NETWORKDAYS(E865,F865,'Holidays'!$A$2:$A$51)*G865))</f>
        <v/>
      </c>
      <c r="I865" s="13">
        <f>IF($P865="","",IF($P865&lt;&gt;"OK",NA(),H865*'Settings'!$B$4*VLOOKUP(B865,'Employees'!$A$2:$I$101,5,FALSE)))</f>
        <v/>
      </c>
      <c r="J865" s="2" t="n"/>
      <c r="K865" s="2" t="n"/>
      <c r="L865" s="4" t="n"/>
      <c r="M865" s="2" t="n"/>
      <c r="N865" s="13">
        <f>IF($P865="","",IF($P865&lt;&gt;"OK",NA(),IF(J865="Approved",IF(E865&gt;'Settings'!$B$3,0,NETWORKDAYS(E865,MIN(F865,'Settings'!$B$3),'Holidays'!$A$2:$A$51)*G865*'Settings'!$B$4*VLOOKUP(B865,'Employees'!$A$2:$I$101,5,FALSE)),0)))</f>
        <v/>
      </c>
      <c r="O865" s="13">
        <f>IF($P865="","",IF($P865&lt;&gt;"OK",NA(),IF(J865="Approved",I865-N865,0)))</f>
        <v/>
      </c>
      <c r="P865" s="8">
        <f>IF(COUNTA(A865:B865,D865:G865,J865:M865)=0,"",IF('Settings'!$B$7&lt;&gt;"OK","CHECK SETTINGS",IF(OR(A865="",COUNTIFS($A$2:$A$1001,A865)&lt;&gt;1,COUNTIFS('Employees'!$A$2:$A$101,B865,'Employees'!$I$2:$I$101,"OK")&lt;&gt;1,COUNTIFS('Settings'!$H$11:$H$13,D865)&lt;&gt;1),"CHECK ID / TYPE",IF(OR(NOT(ISNUMBER(E865)),NOT(ISNUMBER(F865)),NOT(ISNUMBER(G865))),"CHECK DATES / FRACTION",IF(OR(E865&lt;MAX('Settings'!$B$2,VLOOKUP(B865,'Employees'!$A$2:$H$101,3,FALSE)),F865&gt;'Settings'!$B$5,F865&lt;E865,NOT(OR(G865=1,AND(G865=0.5,E865=F865))),NOT(OR(J865="Pending",J865="Approved",J865="Denied",J865="Canceled"))),"CHECK DATES / FRACTION / STATUS",IF(AND(OR(J865="Approved",J865="Denied"),OR(K865="",NOT(ISNUMBER(L865)))),"ADD DECISION RECORD",IF(AND(OR(J865="Approved",J865="Pending"),COUNTIFS($B$2:$B$1001,B865,$E$2:$E$1001,"&lt;="&amp;F865,$F$2:$F$1001,"&gt;="&amp;E865,$J$2:$J$1001,"&lt;&gt;Denied",$J$2:$J$1001,"&lt;&gt;Canceled")&gt;1),"OVERLAPPING ACTIVE REQUESTS",IF(NETWORKDAYS(E865,F865,'Holidays'!$A$2:$A$51)=0,"NO WORKDAYS","OK"))))))))</f>
        <v/>
      </c>
    </row>
    <row r="866">
      <c r="A866" s="11" t="n"/>
      <c r="B866" s="11" t="n"/>
      <c r="C866" s="8">
        <f>IF($P866="","",IF($P866&lt;&gt;"OK",NA(),VLOOKUP(B866,'Employees'!$A$2:$I$101,2,FALSE)))</f>
        <v/>
      </c>
      <c r="D866" s="2" t="n"/>
      <c r="E866" s="4" t="n"/>
      <c r="F866" s="4" t="n"/>
      <c r="G866" s="12" t="n"/>
      <c r="H866" s="13">
        <f>IF($P866="","",IF($P866&lt;&gt;"OK",NA(),NETWORKDAYS(E866,F866,'Holidays'!$A$2:$A$51)*G866))</f>
        <v/>
      </c>
      <c r="I866" s="13">
        <f>IF($P866="","",IF($P866&lt;&gt;"OK",NA(),H866*'Settings'!$B$4*VLOOKUP(B866,'Employees'!$A$2:$I$101,5,FALSE)))</f>
        <v/>
      </c>
      <c r="J866" s="2" t="n"/>
      <c r="K866" s="2" t="n"/>
      <c r="L866" s="4" t="n"/>
      <c r="M866" s="2" t="n"/>
      <c r="N866" s="13">
        <f>IF($P866="","",IF($P866&lt;&gt;"OK",NA(),IF(J866="Approved",IF(E866&gt;'Settings'!$B$3,0,NETWORKDAYS(E866,MIN(F866,'Settings'!$B$3),'Holidays'!$A$2:$A$51)*G866*'Settings'!$B$4*VLOOKUP(B866,'Employees'!$A$2:$I$101,5,FALSE)),0)))</f>
        <v/>
      </c>
      <c r="O866" s="13">
        <f>IF($P866="","",IF($P866&lt;&gt;"OK",NA(),IF(J866="Approved",I866-N866,0)))</f>
        <v/>
      </c>
      <c r="P866" s="8">
        <f>IF(COUNTA(A866:B866,D866:G866,J866:M866)=0,"",IF('Settings'!$B$7&lt;&gt;"OK","CHECK SETTINGS",IF(OR(A866="",COUNTIFS($A$2:$A$1001,A866)&lt;&gt;1,COUNTIFS('Employees'!$A$2:$A$101,B866,'Employees'!$I$2:$I$101,"OK")&lt;&gt;1,COUNTIFS('Settings'!$H$11:$H$13,D866)&lt;&gt;1),"CHECK ID / TYPE",IF(OR(NOT(ISNUMBER(E866)),NOT(ISNUMBER(F866)),NOT(ISNUMBER(G866))),"CHECK DATES / FRACTION",IF(OR(E866&lt;MAX('Settings'!$B$2,VLOOKUP(B866,'Employees'!$A$2:$H$101,3,FALSE)),F866&gt;'Settings'!$B$5,F866&lt;E866,NOT(OR(G866=1,AND(G866=0.5,E866=F866))),NOT(OR(J866="Pending",J866="Approved",J866="Denied",J866="Canceled"))),"CHECK DATES / FRACTION / STATUS",IF(AND(OR(J866="Approved",J866="Denied"),OR(K866="",NOT(ISNUMBER(L866)))),"ADD DECISION RECORD",IF(AND(OR(J866="Approved",J866="Pending"),COUNTIFS($B$2:$B$1001,B866,$E$2:$E$1001,"&lt;="&amp;F866,$F$2:$F$1001,"&gt;="&amp;E866,$J$2:$J$1001,"&lt;&gt;Denied",$J$2:$J$1001,"&lt;&gt;Canceled")&gt;1),"OVERLAPPING ACTIVE REQUESTS",IF(NETWORKDAYS(E866,F866,'Holidays'!$A$2:$A$51)=0,"NO WORKDAYS","OK"))))))))</f>
        <v/>
      </c>
    </row>
    <row r="867">
      <c r="A867" s="11" t="n"/>
      <c r="B867" s="11" t="n"/>
      <c r="C867" s="8">
        <f>IF($P867="","",IF($P867&lt;&gt;"OK",NA(),VLOOKUP(B867,'Employees'!$A$2:$I$101,2,FALSE)))</f>
        <v/>
      </c>
      <c r="D867" s="2" t="n"/>
      <c r="E867" s="4" t="n"/>
      <c r="F867" s="4" t="n"/>
      <c r="G867" s="12" t="n"/>
      <c r="H867" s="13">
        <f>IF($P867="","",IF($P867&lt;&gt;"OK",NA(),NETWORKDAYS(E867,F867,'Holidays'!$A$2:$A$51)*G867))</f>
        <v/>
      </c>
      <c r="I867" s="13">
        <f>IF($P867="","",IF($P867&lt;&gt;"OK",NA(),H867*'Settings'!$B$4*VLOOKUP(B867,'Employees'!$A$2:$I$101,5,FALSE)))</f>
        <v/>
      </c>
      <c r="J867" s="2" t="n"/>
      <c r="K867" s="2" t="n"/>
      <c r="L867" s="4" t="n"/>
      <c r="M867" s="2" t="n"/>
      <c r="N867" s="13">
        <f>IF($P867="","",IF($P867&lt;&gt;"OK",NA(),IF(J867="Approved",IF(E867&gt;'Settings'!$B$3,0,NETWORKDAYS(E867,MIN(F867,'Settings'!$B$3),'Holidays'!$A$2:$A$51)*G867*'Settings'!$B$4*VLOOKUP(B867,'Employees'!$A$2:$I$101,5,FALSE)),0)))</f>
        <v/>
      </c>
      <c r="O867" s="13">
        <f>IF($P867="","",IF($P867&lt;&gt;"OK",NA(),IF(J867="Approved",I867-N867,0)))</f>
        <v/>
      </c>
      <c r="P867" s="8">
        <f>IF(COUNTA(A867:B867,D867:G867,J867:M867)=0,"",IF('Settings'!$B$7&lt;&gt;"OK","CHECK SETTINGS",IF(OR(A867="",COUNTIFS($A$2:$A$1001,A867)&lt;&gt;1,COUNTIFS('Employees'!$A$2:$A$101,B867,'Employees'!$I$2:$I$101,"OK")&lt;&gt;1,COUNTIFS('Settings'!$H$11:$H$13,D867)&lt;&gt;1),"CHECK ID / TYPE",IF(OR(NOT(ISNUMBER(E867)),NOT(ISNUMBER(F867)),NOT(ISNUMBER(G867))),"CHECK DATES / FRACTION",IF(OR(E867&lt;MAX('Settings'!$B$2,VLOOKUP(B867,'Employees'!$A$2:$H$101,3,FALSE)),F867&gt;'Settings'!$B$5,F867&lt;E867,NOT(OR(G867=1,AND(G867=0.5,E867=F867))),NOT(OR(J867="Pending",J867="Approved",J867="Denied",J867="Canceled"))),"CHECK DATES / FRACTION / STATUS",IF(AND(OR(J867="Approved",J867="Denied"),OR(K867="",NOT(ISNUMBER(L867)))),"ADD DECISION RECORD",IF(AND(OR(J867="Approved",J867="Pending"),COUNTIFS($B$2:$B$1001,B867,$E$2:$E$1001,"&lt;="&amp;F867,$F$2:$F$1001,"&gt;="&amp;E867,$J$2:$J$1001,"&lt;&gt;Denied",$J$2:$J$1001,"&lt;&gt;Canceled")&gt;1),"OVERLAPPING ACTIVE REQUESTS",IF(NETWORKDAYS(E867,F867,'Holidays'!$A$2:$A$51)=0,"NO WORKDAYS","OK"))))))))</f>
        <v/>
      </c>
    </row>
    <row r="868">
      <c r="A868" s="11" t="n"/>
      <c r="B868" s="11" t="n"/>
      <c r="C868" s="8">
        <f>IF($P868="","",IF($P868&lt;&gt;"OK",NA(),VLOOKUP(B868,'Employees'!$A$2:$I$101,2,FALSE)))</f>
        <v/>
      </c>
      <c r="D868" s="2" t="n"/>
      <c r="E868" s="4" t="n"/>
      <c r="F868" s="4" t="n"/>
      <c r="G868" s="12" t="n"/>
      <c r="H868" s="13">
        <f>IF($P868="","",IF($P868&lt;&gt;"OK",NA(),NETWORKDAYS(E868,F868,'Holidays'!$A$2:$A$51)*G868))</f>
        <v/>
      </c>
      <c r="I868" s="13">
        <f>IF($P868="","",IF($P868&lt;&gt;"OK",NA(),H868*'Settings'!$B$4*VLOOKUP(B868,'Employees'!$A$2:$I$101,5,FALSE)))</f>
        <v/>
      </c>
      <c r="J868" s="2" t="n"/>
      <c r="K868" s="2" t="n"/>
      <c r="L868" s="4" t="n"/>
      <c r="M868" s="2" t="n"/>
      <c r="N868" s="13">
        <f>IF($P868="","",IF($P868&lt;&gt;"OK",NA(),IF(J868="Approved",IF(E868&gt;'Settings'!$B$3,0,NETWORKDAYS(E868,MIN(F868,'Settings'!$B$3),'Holidays'!$A$2:$A$51)*G868*'Settings'!$B$4*VLOOKUP(B868,'Employees'!$A$2:$I$101,5,FALSE)),0)))</f>
        <v/>
      </c>
      <c r="O868" s="13">
        <f>IF($P868="","",IF($P868&lt;&gt;"OK",NA(),IF(J868="Approved",I868-N868,0)))</f>
        <v/>
      </c>
      <c r="P868" s="8">
        <f>IF(COUNTA(A868:B868,D868:G868,J868:M868)=0,"",IF('Settings'!$B$7&lt;&gt;"OK","CHECK SETTINGS",IF(OR(A868="",COUNTIFS($A$2:$A$1001,A868)&lt;&gt;1,COUNTIFS('Employees'!$A$2:$A$101,B868,'Employees'!$I$2:$I$101,"OK")&lt;&gt;1,COUNTIFS('Settings'!$H$11:$H$13,D868)&lt;&gt;1),"CHECK ID / TYPE",IF(OR(NOT(ISNUMBER(E868)),NOT(ISNUMBER(F868)),NOT(ISNUMBER(G868))),"CHECK DATES / FRACTION",IF(OR(E868&lt;MAX('Settings'!$B$2,VLOOKUP(B868,'Employees'!$A$2:$H$101,3,FALSE)),F868&gt;'Settings'!$B$5,F868&lt;E868,NOT(OR(G868=1,AND(G868=0.5,E868=F868))),NOT(OR(J868="Pending",J868="Approved",J868="Denied",J868="Canceled"))),"CHECK DATES / FRACTION / STATUS",IF(AND(OR(J868="Approved",J868="Denied"),OR(K868="",NOT(ISNUMBER(L868)))),"ADD DECISION RECORD",IF(AND(OR(J868="Approved",J868="Pending"),COUNTIFS($B$2:$B$1001,B868,$E$2:$E$1001,"&lt;="&amp;F868,$F$2:$F$1001,"&gt;="&amp;E868,$J$2:$J$1001,"&lt;&gt;Denied",$J$2:$J$1001,"&lt;&gt;Canceled")&gt;1),"OVERLAPPING ACTIVE REQUESTS",IF(NETWORKDAYS(E868,F868,'Holidays'!$A$2:$A$51)=0,"NO WORKDAYS","OK"))))))))</f>
        <v/>
      </c>
    </row>
    <row r="869">
      <c r="A869" s="11" t="n"/>
      <c r="B869" s="11" t="n"/>
      <c r="C869" s="8">
        <f>IF($P869="","",IF($P869&lt;&gt;"OK",NA(),VLOOKUP(B869,'Employees'!$A$2:$I$101,2,FALSE)))</f>
        <v/>
      </c>
      <c r="D869" s="2" t="n"/>
      <c r="E869" s="4" t="n"/>
      <c r="F869" s="4" t="n"/>
      <c r="G869" s="12" t="n"/>
      <c r="H869" s="13">
        <f>IF($P869="","",IF($P869&lt;&gt;"OK",NA(),NETWORKDAYS(E869,F869,'Holidays'!$A$2:$A$51)*G869))</f>
        <v/>
      </c>
      <c r="I869" s="13">
        <f>IF($P869="","",IF($P869&lt;&gt;"OK",NA(),H869*'Settings'!$B$4*VLOOKUP(B869,'Employees'!$A$2:$I$101,5,FALSE)))</f>
        <v/>
      </c>
      <c r="J869" s="2" t="n"/>
      <c r="K869" s="2" t="n"/>
      <c r="L869" s="4" t="n"/>
      <c r="M869" s="2" t="n"/>
      <c r="N869" s="13">
        <f>IF($P869="","",IF($P869&lt;&gt;"OK",NA(),IF(J869="Approved",IF(E869&gt;'Settings'!$B$3,0,NETWORKDAYS(E869,MIN(F869,'Settings'!$B$3),'Holidays'!$A$2:$A$51)*G869*'Settings'!$B$4*VLOOKUP(B869,'Employees'!$A$2:$I$101,5,FALSE)),0)))</f>
        <v/>
      </c>
      <c r="O869" s="13">
        <f>IF($P869="","",IF($P869&lt;&gt;"OK",NA(),IF(J869="Approved",I869-N869,0)))</f>
        <v/>
      </c>
      <c r="P869" s="8">
        <f>IF(COUNTA(A869:B869,D869:G869,J869:M869)=0,"",IF('Settings'!$B$7&lt;&gt;"OK","CHECK SETTINGS",IF(OR(A869="",COUNTIFS($A$2:$A$1001,A869)&lt;&gt;1,COUNTIFS('Employees'!$A$2:$A$101,B869,'Employees'!$I$2:$I$101,"OK")&lt;&gt;1,COUNTIFS('Settings'!$H$11:$H$13,D869)&lt;&gt;1),"CHECK ID / TYPE",IF(OR(NOT(ISNUMBER(E869)),NOT(ISNUMBER(F869)),NOT(ISNUMBER(G869))),"CHECK DATES / FRACTION",IF(OR(E869&lt;MAX('Settings'!$B$2,VLOOKUP(B869,'Employees'!$A$2:$H$101,3,FALSE)),F869&gt;'Settings'!$B$5,F869&lt;E869,NOT(OR(G869=1,AND(G869=0.5,E869=F869))),NOT(OR(J869="Pending",J869="Approved",J869="Denied",J869="Canceled"))),"CHECK DATES / FRACTION / STATUS",IF(AND(OR(J869="Approved",J869="Denied"),OR(K869="",NOT(ISNUMBER(L869)))),"ADD DECISION RECORD",IF(AND(OR(J869="Approved",J869="Pending"),COUNTIFS($B$2:$B$1001,B869,$E$2:$E$1001,"&lt;="&amp;F869,$F$2:$F$1001,"&gt;="&amp;E869,$J$2:$J$1001,"&lt;&gt;Denied",$J$2:$J$1001,"&lt;&gt;Canceled")&gt;1),"OVERLAPPING ACTIVE REQUESTS",IF(NETWORKDAYS(E869,F869,'Holidays'!$A$2:$A$51)=0,"NO WORKDAYS","OK"))))))))</f>
        <v/>
      </c>
    </row>
    <row r="870">
      <c r="A870" s="11" t="n"/>
      <c r="B870" s="11" t="n"/>
      <c r="C870" s="8">
        <f>IF($P870="","",IF($P870&lt;&gt;"OK",NA(),VLOOKUP(B870,'Employees'!$A$2:$I$101,2,FALSE)))</f>
        <v/>
      </c>
      <c r="D870" s="2" t="n"/>
      <c r="E870" s="4" t="n"/>
      <c r="F870" s="4" t="n"/>
      <c r="G870" s="12" t="n"/>
      <c r="H870" s="13">
        <f>IF($P870="","",IF($P870&lt;&gt;"OK",NA(),NETWORKDAYS(E870,F870,'Holidays'!$A$2:$A$51)*G870))</f>
        <v/>
      </c>
      <c r="I870" s="13">
        <f>IF($P870="","",IF($P870&lt;&gt;"OK",NA(),H870*'Settings'!$B$4*VLOOKUP(B870,'Employees'!$A$2:$I$101,5,FALSE)))</f>
        <v/>
      </c>
      <c r="J870" s="2" t="n"/>
      <c r="K870" s="2" t="n"/>
      <c r="L870" s="4" t="n"/>
      <c r="M870" s="2" t="n"/>
      <c r="N870" s="13">
        <f>IF($P870="","",IF($P870&lt;&gt;"OK",NA(),IF(J870="Approved",IF(E870&gt;'Settings'!$B$3,0,NETWORKDAYS(E870,MIN(F870,'Settings'!$B$3),'Holidays'!$A$2:$A$51)*G870*'Settings'!$B$4*VLOOKUP(B870,'Employees'!$A$2:$I$101,5,FALSE)),0)))</f>
        <v/>
      </c>
      <c r="O870" s="13">
        <f>IF($P870="","",IF($P870&lt;&gt;"OK",NA(),IF(J870="Approved",I870-N870,0)))</f>
        <v/>
      </c>
      <c r="P870" s="8">
        <f>IF(COUNTA(A870:B870,D870:G870,J870:M870)=0,"",IF('Settings'!$B$7&lt;&gt;"OK","CHECK SETTINGS",IF(OR(A870="",COUNTIFS($A$2:$A$1001,A870)&lt;&gt;1,COUNTIFS('Employees'!$A$2:$A$101,B870,'Employees'!$I$2:$I$101,"OK")&lt;&gt;1,COUNTIFS('Settings'!$H$11:$H$13,D870)&lt;&gt;1),"CHECK ID / TYPE",IF(OR(NOT(ISNUMBER(E870)),NOT(ISNUMBER(F870)),NOT(ISNUMBER(G870))),"CHECK DATES / FRACTION",IF(OR(E870&lt;MAX('Settings'!$B$2,VLOOKUP(B870,'Employees'!$A$2:$H$101,3,FALSE)),F870&gt;'Settings'!$B$5,F870&lt;E870,NOT(OR(G870=1,AND(G870=0.5,E870=F870))),NOT(OR(J870="Pending",J870="Approved",J870="Denied",J870="Canceled"))),"CHECK DATES / FRACTION / STATUS",IF(AND(OR(J870="Approved",J870="Denied"),OR(K870="",NOT(ISNUMBER(L870)))),"ADD DECISION RECORD",IF(AND(OR(J870="Approved",J870="Pending"),COUNTIFS($B$2:$B$1001,B870,$E$2:$E$1001,"&lt;="&amp;F870,$F$2:$F$1001,"&gt;="&amp;E870,$J$2:$J$1001,"&lt;&gt;Denied",$J$2:$J$1001,"&lt;&gt;Canceled")&gt;1),"OVERLAPPING ACTIVE REQUESTS",IF(NETWORKDAYS(E870,F870,'Holidays'!$A$2:$A$51)=0,"NO WORKDAYS","OK"))))))))</f>
        <v/>
      </c>
    </row>
    <row r="871">
      <c r="A871" s="11" t="n"/>
      <c r="B871" s="11" t="n"/>
      <c r="C871" s="8">
        <f>IF($P871="","",IF($P871&lt;&gt;"OK",NA(),VLOOKUP(B871,'Employees'!$A$2:$I$101,2,FALSE)))</f>
        <v/>
      </c>
      <c r="D871" s="2" t="n"/>
      <c r="E871" s="4" t="n"/>
      <c r="F871" s="4" t="n"/>
      <c r="G871" s="12" t="n"/>
      <c r="H871" s="13">
        <f>IF($P871="","",IF($P871&lt;&gt;"OK",NA(),NETWORKDAYS(E871,F871,'Holidays'!$A$2:$A$51)*G871))</f>
        <v/>
      </c>
      <c r="I871" s="13">
        <f>IF($P871="","",IF($P871&lt;&gt;"OK",NA(),H871*'Settings'!$B$4*VLOOKUP(B871,'Employees'!$A$2:$I$101,5,FALSE)))</f>
        <v/>
      </c>
      <c r="J871" s="2" t="n"/>
      <c r="K871" s="2" t="n"/>
      <c r="L871" s="4" t="n"/>
      <c r="M871" s="2" t="n"/>
      <c r="N871" s="13">
        <f>IF($P871="","",IF($P871&lt;&gt;"OK",NA(),IF(J871="Approved",IF(E871&gt;'Settings'!$B$3,0,NETWORKDAYS(E871,MIN(F871,'Settings'!$B$3),'Holidays'!$A$2:$A$51)*G871*'Settings'!$B$4*VLOOKUP(B871,'Employees'!$A$2:$I$101,5,FALSE)),0)))</f>
        <v/>
      </c>
      <c r="O871" s="13">
        <f>IF($P871="","",IF($P871&lt;&gt;"OK",NA(),IF(J871="Approved",I871-N871,0)))</f>
        <v/>
      </c>
      <c r="P871" s="8">
        <f>IF(COUNTA(A871:B871,D871:G871,J871:M871)=0,"",IF('Settings'!$B$7&lt;&gt;"OK","CHECK SETTINGS",IF(OR(A871="",COUNTIFS($A$2:$A$1001,A871)&lt;&gt;1,COUNTIFS('Employees'!$A$2:$A$101,B871,'Employees'!$I$2:$I$101,"OK")&lt;&gt;1,COUNTIFS('Settings'!$H$11:$H$13,D871)&lt;&gt;1),"CHECK ID / TYPE",IF(OR(NOT(ISNUMBER(E871)),NOT(ISNUMBER(F871)),NOT(ISNUMBER(G871))),"CHECK DATES / FRACTION",IF(OR(E871&lt;MAX('Settings'!$B$2,VLOOKUP(B871,'Employees'!$A$2:$H$101,3,FALSE)),F871&gt;'Settings'!$B$5,F871&lt;E871,NOT(OR(G871=1,AND(G871=0.5,E871=F871))),NOT(OR(J871="Pending",J871="Approved",J871="Denied",J871="Canceled"))),"CHECK DATES / FRACTION / STATUS",IF(AND(OR(J871="Approved",J871="Denied"),OR(K871="",NOT(ISNUMBER(L871)))),"ADD DECISION RECORD",IF(AND(OR(J871="Approved",J871="Pending"),COUNTIFS($B$2:$B$1001,B871,$E$2:$E$1001,"&lt;="&amp;F871,$F$2:$F$1001,"&gt;="&amp;E871,$J$2:$J$1001,"&lt;&gt;Denied",$J$2:$J$1001,"&lt;&gt;Canceled")&gt;1),"OVERLAPPING ACTIVE REQUESTS",IF(NETWORKDAYS(E871,F871,'Holidays'!$A$2:$A$51)=0,"NO WORKDAYS","OK"))))))))</f>
        <v/>
      </c>
    </row>
    <row r="872">
      <c r="A872" s="11" t="n"/>
      <c r="B872" s="11" t="n"/>
      <c r="C872" s="8">
        <f>IF($P872="","",IF($P872&lt;&gt;"OK",NA(),VLOOKUP(B872,'Employees'!$A$2:$I$101,2,FALSE)))</f>
        <v/>
      </c>
      <c r="D872" s="2" t="n"/>
      <c r="E872" s="4" t="n"/>
      <c r="F872" s="4" t="n"/>
      <c r="G872" s="12" t="n"/>
      <c r="H872" s="13">
        <f>IF($P872="","",IF($P872&lt;&gt;"OK",NA(),NETWORKDAYS(E872,F872,'Holidays'!$A$2:$A$51)*G872))</f>
        <v/>
      </c>
      <c r="I872" s="13">
        <f>IF($P872="","",IF($P872&lt;&gt;"OK",NA(),H872*'Settings'!$B$4*VLOOKUP(B872,'Employees'!$A$2:$I$101,5,FALSE)))</f>
        <v/>
      </c>
      <c r="J872" s="2" t="n"/>
      <c r="K872" s="2" t="n"/>
      <c r="L872" s="4" t="n"/>
      <c r="M872" s="2" t="n"/>
      <c r="N872" s="13">
        <f>IF($P872="","",IF($P872&lt;&gt;"OK",NA(),IF(J872="Approved",IF(E872&gt;'Settings'!$B$3,0,NETWORKDAYS(E872,MIN(F872,'Settings'!$B$3),'Holidays'!$A$2:$A$51)*G872*'Settings'!$B$4*VLOOKUP(B872,'Employees'!$A$2:$I$101,5,FALSE)),0)))</f>
        <v/>
      </c>
      <c r="O872" s="13">
        <f>IF($P872="","",IF($P872&lt;&gt;"OK",NA(),IF(J872="Approved",I872-N872,0)))</f>
        <v/>
      </c>
      <c r="P872" s="8">
        <f>IF(COUNTA(A872:B872,D872:G872,J872:M872)=0,"",IF('Settings'!$B$7&lt;&gt;"OK","CHECK SETTINGS",IF(OR(A872="",COUNTIFS($A$2:$A$1001,A872)&lt;&gt;1,COUNTIFS('Employees'!$A$2:$A$101,B872,'Employees'!$I$2:$I$101,"OK")&lt;&gt;1,COUNTIFS('Settings'!$H$11:$H$13,D872)&lt;&gt;1),"CHECK ID / TYPE",IF(OR(NOT(ISNUMBER(E872)),NOT(ISNUMBER(F872)),NOT(ISNUMBER(G872))),"CHECK DATES / FRACTION",IF(OR(E872&lt;MAX('Settings'!$B$2,VLOOKUP(B872,'Employees'!$A$2:$H$101,3,FALSE)),F872&gt;'Settings'!$B$5,F872&lt;E872,NOT(OR(G872=1,AND(G872=0.5,E872=F872))),NOT(OR(J872="Pending",J872="Approved",J872="Denied",J872="Canceled"))),"CHECK DATES / FRACTION / STATUS",IF(AND(OR(J872="Approved",J872="Denied"),OR(K872="",NOT(ISNUMBER(L872)))),"ADD DECISION RECORD",IF(AND(OR(J872="Approved",J872="Pending"),COUNTIFS($B$2:$B$1001,B872,$E$2:$E$1001,"&lt;="&amp;F872,$F$2:$F$1001,"&gt;="&amp;E872,$J$2:$J$1001,"&lt;&gt;Denied",$J$2:$J$1001,"&lt;&gt;Canceled")&gt;1),"OVERLAPPING ACTIVE REQUESTS",IF(NETWORKDAYS(E872,F872,'Holidays'!$A$2:$A$51)=0,"NO WORKDAYS","OK"))))))))</f>
        <v/>
      </c>
    </row>
    <row r="873">
      <c r="A873" s="11" t="n"/>
      <c r="B873" s="11" t="n"/>
      <c r="C873" s="8">
        <f>IF($P873="","",IF($P873&lt;&gt;"OK",NA(),VLOOKUP(B873,'Employees'!$A$2:$I$101,2,FALSE)))</f>
        <v/>
      </c>
      <c r="D873" s="2" t="n"/>
      <c r="E873" s="4" t="n"/>
      <c r="F873" s="4" t="n"/>
      <c r="G873" s="12" t="n"/>
      <c r="H873" s="13">
        <f>IF($P873="","",IF($P873&lt;&gt;"OK",NA(),NETWORKDAYS(E873,F873,'Holidays'!$A$2:$A$51)*G873))</f>
        <v/>
      </c>
      <c r="I873" s="13">
        <f>IF($P873="","",IF($P873&lt;&gt;"OK",NA(),H873*'Settings'!$B$4*VLOOKUP(B873,'Employees'!$A$2:$I$101,5,FALSE)))</f>
        <v/>
      </c>
      <c r="J873" s="2" t="n"/>
      <c r="K873" s="2" t="n"/>
      <c r="L873" s="4" t="n"/>
      <c r="M873" s="2" t="n"/>
      <c r="N873" s="13">
        <f>IF($P873="","",IF($P873&lt;&gt;"OK",NA(),IF(J873="Approved",IF(E873&gt;'Settings'!$B$3,0,NETWORKDAYS(E873,MIN(F873,'Settings'!$B$3),'Holidays'!$A$2:$A$51)*G873*'Settings'!$B$4*VLOOKUP(B873,'Employees'!$A$2:$I$101,5,FALSE)),0)))</f>
        <v/>
      </c>
      <c r="O873" s="13">
        <f>IF($P873="","",IF($P873&lt;&gt;"OK",NA(),IF(J873="Approved",I873-N873,0)))</f>
        <v/>
      </c>
      <c r="P873" s="8">
        <f>IF(COUNTA(A873:B873,D873:G873,J873:M873)=0,"",IF('Settings'!$B$7&lt;&gt;"OK","CHECK SETTINGS",IF(OR(A873="",COUNTIFS($A$2:$A$1001,A873)&lt;&gt;1,COUNTIFS('Employees'!$A$2:$A$101,B873,'Employees'!$I$2:$I$101,"OK")&lt;&gt;1,COUNTIFS('Settings'!$H$11:$H$13,D873)&lt;&gt;1),"CHECK ID / TYPE",IF(OR(NOT(ISNUMBER(E873)),NOT(ISNUMBER(F873)),NOT(ISNUMBER(G873))),"CHECK DATES / FRACTION",IF(OR(E873&lt;MAX('Settings'!$B$2,VLOOKUP(B873,'Employees'!$A$2:$H$101,3,FALSE)),F873&gt;'Settings'!$B$5,F873&lt;E873,NOT(OR(G873=1,AND(G873=0.5,E873=F873))),NOT(OR(J873="Pending",J873="Approved",J873="Denied",J873="Canceled"))),"CHECK DATES / FRACTION / STATUS",IF(AND(OR(J873="Approved",J873="Denied"),OR(K873="",NOT(ISNUMBER(L873)))),"ADD DECISION RECORD",IF(AND(OR(J873="Approved",J873="Pending"),COUNTIFS($B$2:$B$1001,B873,$E$2:$E$1001,"&lt;="&amp;F873,$F$2:$F$1001,"&gt;="&amp;E873,$J$2:$J$1001,"&lt;&gt;Denied",$J$2:$J$1001,"&lt;&gt;Canceled")&gt;1),"OVERLAPPING ACTIVE REQUESTS",IF(NETWORKDAYS(E873,F873,'Holidays'!$A$2:$A$51)=0,"NO WORKDAYS","OK"))))))))</f>
        <v/>
      </c>
    </row>
    <row r="874">
      <c r="A874" s="11" t="n"/>
      <c r="B874" s="11" t="n"/>
      <c r="C874" s="8">
        <f>IF($P874="","",IF($P874&lt;&gt;"OK",NA(),VLOOKUP(B874,'Employees'!$A$2:$I$101,2,FALSE)))</f>
        <v/>
      </c>
      <c r="D874" s="2" t="n"/>
      <c r="E874" s="4" t="n"/>
      <c r="F874" s="4" t="n"/>
      <c r="G874" s="12" t="n"/>
      <c r="H874" s="13">
        <f>IF($P874="","",IF($P874&lt;&gt;"OK",NA(),NETWORKDAYS(E874,F874,'Holidays'!$A$2:$A$51)*G874))</f>
        <v/>
      </c>
      <c r="I874" s="13">
        <f>IF($P874="","",IF($P874&lt;&gt;"OK",NA(),H874*'Settings'!$B$4*VLOOKUP(B874,'Employees'!$A$2:$I$101,5,FALSE)))</f>
        <v/>
      </c>
      <c r="J874" s="2" t="n"/>
      <c r="K874" s="2" t="n"/>
      <c r="L874" s="4" t="n"/>
      <c r="M874" s="2" t="n"/>
      <c r="N874" s="13">
        <f>IF($P874="","",IF($P874&lt;&gt;"OK",NA(),IF(J874="Approved",IF(E874&gt;'Settings'!$B$3,0,NETWORKDAYS(E874,MIN(F874,'Settings'!$B$3),'Holidays'!$A$2:$A$51)*G874*'Settings'!$B$4*VLOOKUP(B874,'Employees'!$A$2:$I$101,5,FALSE)),0)))</f>
        <v/>
      </c>
      <c r="O874" s="13">
        <f>IF($P874="","",IF($P874&lt;&gt;"OK",NA(),IF(J874="Approved",I874-N874,0)))</f>
        <v/>
      </c>
      <c r="P874" s="8">
        <f>IF(COUNTA(A874:B874,D874:G874,J874:M874)=0,"",IF('Settings'!$B$7&lt;&gt;"OK","CHECK SETTINGS",IF(OR(A874="",COUNTIFS($A$2:$A$1001,A874)&lt;&gt;1,COUNTIFS('Employees'!$A$2:$A$101,B874,'Employees'!$I$2:$I$101,"OK")&lt;&gt;1,COUNTIFS('Settings'!$H$11:$H$13,D874)&lt;&gt;1),"CHECK ID / TYPE",IF(OR(NOT(ISNUMBER(E874)),NOT(ISNUMBER(F874)),NOT(ISNUMBER(G874))),"CHECK DATES / FRACTION",IF(OR(E874&lt;MAX('Settings'!$B$2,VLOOKUP(B874,'Employees'!$A$2:$H$101,3,FALSE)),F874&gt;'Settings'!$B$5,F874&lt;E874,NOT(OR(G874=1,AND(G874=0.5,E874=F874))),NOT(OR(J874="Pending",J874="Approved",J874="Denied",J874="Canceled"))),"CHECK DATES / FRACTION / STATUS",IF(AND(OR(J874="Approved",J874="Denied"),OR(K874="",NOT(ISNUMBER(L874)))),"ADD DECISION RECORD",IF(AND(OR(J874="Approved",J874="Pending"),COUNTIFS($B$2:$B$1001,B874,$E$2:$E$1001,"&lt;="&amp;F874,$F$2:$F$1001,"&gt;="&amp;E874,$J$2:$J$1001,"&lt;&gt;Denied",$J$2:$J$1001,"&lt;&gt;Canceled")&gt;1),"OVERLAPPING ACTIVE REQUESTS",IF(NETWORKDAYS(E874,F874,'Holidays'!$A$2:$A$51)=0,"NO WORKDAYS","OK"))))))))</f>
        <v/>
      </c>
    </row>
    <row r="875">
      <c r="A875" s="11" t="n"/>
      <c r="B875" s="11" t="n"/>
      <c r="C875" s="8">
        <f>IF($P875="","",IF($P875&lt;&gt;"OK",NA(),VLOOKUP(B875,'Employees'!$A$2:$I$101,2,FALSE)))</f>
        <v/>
      </c>
      <c r="D875" s="2" t="n"/>
      <c r="E875" s="4" t="n"/>
      <c r="F875" s="4" t="n"/>
      <c r="G875" s="12" t="n"/>
      <c r="H875" s="13">
        <f>IF($P875="","",IF($P875&lt;&gt;"OK",NA(),NETWORKDAYS(E875,F875,'Holidays'!$A$2:$A$51)*G875))</f>
        <v/>
      </c>
      <c r="I875" s="13">
        <f>IF($P875="","",IF($P875&lt;&gt;"OK",NA(),H875*'Settings'!$B$4*VLOOKUP(B875,'Employees'!$A$2:$I$101,5,FALSE)))</f>
        <v/>
      </c>
      <c r="J875" s="2" t="n"/>
      <c r="K875" s="2" t="n"/>
      <c r="L875" s="4" t="n"/>
      <c r="M875" s="2" t="n"/>
      <c r="N875" s="13">
        <f>IF($P875="","",IF($P875&lt;&gt;"OK",NA(),IF(J875="Approved",IF(E875&gt;'Settings'!$B$3,0,NETWORKDAYS(E875,MIN(F875,'Settings'!$B$3),'Holidays'!$A$2:$A$51)*G875*'Settings'!$B$4*VLOOKUP(B875,'Employees'!$A$2:$I$101,5,FALSE)),0)))</f>
        <v/>
      </c>
      <c r="O875" s="13">
        <f>IF($P875="","",IF($P875&lt;&gt;"OK",NA(),IF(J875="Approved",I875-N875,0)))</f>
        <v/>
      </c>
      <c r="P875" s="8">
        <f>IF(COUNTA(A875:B875,D875:G875,J875:M875)=0,"",IF('Settings'!$B$7&lt;&gt;"OK","CHECK SETTINGS",IF(OR(A875="",COUNTIFS($A$2:$A$1001,A875)&lt;&gt;1,COUNTIFS('Employees'!$A$2:$A$101,B875,'Employees'!$I$2:$I$101,"OK")&lt;&gt;1,COUNTIFS('Settings'!$H$11:$H$13,D875)&lt;&gt;1),"CHECK ID / TYPE",IF(OR(NOT(ISNUMBER(E875)),NOT(ISNUMBER(F875)),NOT(ISNUMBER(G875))),"CHECK DATES / FRACTION",IF(OR(E875&lt;MAX('Settings'!$B$2,VLOOKUP(B875,'Employees'!$A$2:$H$101,3,FALSE)),F875&gt;'Settings'!$B$5,F875&lt;E875,NOT(OR(G875=1,AND(G875=0.5,E875=F875))),NOT(OR(J875="Pending",J875="Approved",J875="Denied",J875="Canceled"))),"CHECK DATES / FRACTION / STATUS",IF(AND(OR(J875="Approved",J875="Denied"),OR(K875="",NOT(ISNUMBER(L875)))),"ADD DECISION RECORD",IF(AND(OR(J875="Approved",J875="Pending"),COUNTIFS($B$2:$B$1001,B875,$E$2:$E$1001,"&lt;="&amp;F875,$F$2:$F$1001,"&gt;="&amp;E875,$J$2:$J$1001,"&lt;&gt;Denied",$J$2:$J$1001,"&lt;&gt;Canceled")&gt;1),"OVERLAPPING ACTIVE REQUESTS",IF(NETWORKDAYS(E875,F875,'Holidays'!$A$2:$A$51)=0,"NO WORKDAYS","OK"))))))))</f>
        <v/>
      </c>
    </row>
    <row r="876">
      <c r="A876" s="11" t="n"/>
      <c r="B876" s="11" t="n"/>
      <c r="C876" s="8">
        <f>IF($P876="","",IF($P876&lt;&gt;"OK",NA(),VLOOKUP(B876,'Employees'!$A$2:$I$101,2,FALSE)))</f>
        <v/>
      </c>
      <c r="D876" s="2" t="n"/>
      <c r="E876" s="4" t="n"/>
      <c r="F876" s="4" t="n"/>
      <c r="G876" s="12" t="n"/>
      <c r="H876" s="13">
        <f>IF($P876="","",IF($P876&lt;&gt;"OK",NA(),NETWORKDAYS(E876,F876,'Holidays'!$A$2:$A$51)*G876))</f>
        <v/>
      </c>
      <c r="I876" s="13">
        <f>IF($P876="","",IF($P876&lt;&gt;"OK",NA(),H876*'Settings'!$B$4*VLOOKUP(B876,'Employees'!$A$2:$I$101,5,FALSE)))</f>
        <v/>
      </c>
      <c r="J876" s="2" t="n"/>
      <c r="K876" s="2" t="n"/>
      <c r="L876" s="4" t="n"/>
      <c r="M876" s="2" t="n"/>
      <c r="N876" s="13">
        <f>IF($P876="","",IF($P876&lt;&gt;"OK",NA(),IF(J876="Approved",IF(E876&gt;'Settings'!$B$3,0,NETWORKDAYS(E876,MIN(F876,'Settings'!$B$3),'Holidays'!$A$2:$A$51)*G876*'Settings'!$B$4*VLOOKUP(B876,'Employees'!$A$2:$I$101,5,FALSE)),0)))</f>
        <v/>
      </c>
      <c r="O876" s="13">
        <f>IF($P876="","",IF($P876&lt;&gt;"OK",NA(),IF(J876="Approved",I876-N876,0)))</f>
        <v/>
      </c>
      <c r="P876" s="8">
        <f>IF(COUNTA(A876:B876,D876:G876,J876:M876)=0,"",IF('Settings'!$B$7&lt;&gt;"OK","CHECK SETTINGS",IF(OR(A876="",COUNTIFS($A$2:$A$1001,A876)&lt;&gt;1,COUNTIFS('Employees'!$A$2:$A$101,B876,'Employees'!$I$2:$I$101,"OK")&lt;&gt;1,COUNTIFS('Settings'!$H$11:$H$13,D876)&lt;&gt;1),"CHECK ID / TYPE",IF(OR(NOT(ISNUMBER(E876)),NOT(ISNUMBER(F876)),NOT(ISNUMBER(G876))),"CHECK DATES / FRACTION",IF(OR(E876&lt;MAX('Settings'!$B$2,VLOOKUP(B876,'Employees'!$A$2:$H$101,3,FALSE)),F876&gt;'Settings'!$B$5,F876&lt;E876,NOT(OR(G876=1,AND(G876=0.5,E876=F876))),NOT(OR(J876="Pending",J876="Approved",J876="Denied",J876="Canceled"))),"CHECK DATES / FRACTION / STATUS",IF(AND(OR(J876="Approved",J876="Denied"),OR(K876="",NOT(ISNUMBER(L876)))),"ADD DECISION RECORD",IF(AND(OR(J876="Approved",J876="Pending"),COUNTIFS($B$2:$B$1001,B876,$E$2:$E$1001,"&lt;="&amp;F876,$F$2:$F$1001,"&gt;="&amp;E876,$J$2:$J$1001,"&lt;&gt;Denied",$J$2:$J$1001,"&lt;&gt;Canceled")&gt;1),"OVERLAPPING ACTIVE REQUESTS",IF(NETWORKDAYS(E876,F876,'Holidays'!$A$2:$A$51)=0,"NO WORKDAYS","OK"))))))))</f>
        <v/>
      </c>
    </row>
    <row r="877">
      <c r="A877" s="11" t="n"/>
      <c r="B877" s="11" t="n"/>
      <c r="C877" s="8">
        <f>IF($P877="","",IF($P877&lt;&gt;"OK",NA(),VLOOKUP(B877,'Employees'!$A$2:$I$101,2,FALSE)))</f>
        <v/>
      </c>
      <c r="D877" s="2" t="n"/>
      <c r="E877" s="4" t="n"/>
      <c r="F877" s="4" t="n"/>
      <c r="G877" s="12" t="n"/>
      <c r="H877" s="13">
        <f>IF($P877="","",IF($P877&lt;&gt;"OK",NA(),NETWORKDAYS(E877,F877,'Holidays'!$A$2:$A$51)*G877))</f>
        <v/>
      </c>
      <c r="I877" s="13">
        <f>IF($P877="","",IF($P877&lt;&gt;"OK",NA(),H877*'Settings'!$B$4*VLOOKUP(B877,'Employees'!$A$2:$I$101,5,FALSE)))</f>
        <v/>
      </c>
      <c r="J877" s="2" t="n"/>
      <c r="K877" s="2" t="n"/>
      <c r="L877" s="4" t="n"/>
      <c r="M877" s="2" t="n"/>
      <c r="N877" s="13">
        <f>IF($P877="","",IF($P877&lt;&gt;"OK",NA(),IF(J877="Approved",IF(E877&gt;'Settings'!$B$3,0,NETWORKDAYS(E877,MIN(F877,'Settings'!$B$3),'Holidays'!$A$2:$A$51)*G877*'Settings'!$B$4*VLOOKUP(B877,'Employees'!$A$2:$I$101,5,FALSE)),0)))</f>
        <v/>
      </c>
      <c r="O877" s="13">
        <f>IF($P877="","",IF($P877&lt;&gt;"OK",NA(),IF(J877="Approved",I877-N877,0)))</f>
        <v/>
      </c>
      <c r="P877" s="8">
        <f>IF(COUNTA(A877:B877,D877:G877,J877:M877)=0,"",IF('Settings'!$B$7&lt;&gt;"OK","CHECK SETTINGS",IF(OR(A877="",COUNTIFS($A$2:$A$1001,A877)&lt;&gt;1,COUNTIFS('Employees'!$A$2:$A$101,B877,'Employees'!$I$2:$I$101,"OK")&lt;&gt;1,COUNTIFS('Settings'!$H$11:$H$13,D877)&lt;&gt;1),"CHECK ID / TYPE",IF(OR(NOT(ISNUMBER(E877)),NOT(ISNUMBER(F877)),NOT(ISNUMBER(G877))),"CHECK DATES / FRACTION",IF(OR(E877&lt;MAX('Settings'!$B$2,VLOOKUP(B877,'Employees'!$A$2:$H$101,3,FALSE)),F877&gt;'Settings'!$B$5,F877&lt;E877,NOT(OR(G877=1,AND(G877=0.5,E877=F877))),NOT(OR(J877="Pending",J877="Approved",J877="Denied",J877="Canceled"))),"CHECK DATES / FRACTION / STATUS",IF(AND(OR(J877="Approved",J877="Denied"),OR(K877="",NOT(ISNUMBER(L877)))),"ADD DECISION RECORD",IF(AND(OR(J877="Approved",J877="Pending"),COUNTIFS($B$2:$B$1001,B877,$E$2:$E$1001,"&lt;="&amp;F877,$F$2:$F$1001,"&gt;="&amp;E877,$J$2:$J$1001,"&lt;&gt;Denied",$J$2:$J$1001,"&lt;&gt;Canceled")&gt;1),"OVERLAPPING ACTIVE REQUESTS",IF(NETWORKDAYS(E877,F877,'Holidays'!$A$2:$A$51)=0,"NO WORKDAYS","OK"))))))))</f>
        <v/>
      </c>
    </row>
    <row r="878">
      <c r="A878" s="11" t="n"/>
      <c r="B878" s="11" t="n"/>
      <c r="C878" s="8">
        <f>IF($P878="","",IF($P878&lt;&gt;"OK",NA(),VLOOKUP(B878,'Employees'!$A$2:$I$101,2,FALSE)))</f>
        <v/>
      </c>
      <c r="D878" s="2" t="n"/>
      <c r="E878" s="4" t="n"/>
      <c r="F878" s="4" t="n"/>
      <c r="G878" s="12" t="n"/>
      <c r="H878" s="13">
        <f>IF($P878="","",IF($P878&lt;&gt;"OK",NA(),NETWORKDAYS(E878,F878,'Holidays'!$A$2:$A$51)*G878))</f>
        <v/>
      </c>
      <c r="I878" s="13">
        <f>IF($P878="","",IF($P878&lt;&gt;"OK",NA(),H878*'Settings'!$B$4*VLOOKUP(B878,'Employees'!$A$2:$I$101,5,FALSE)))</f>
        <v/>
      </c>
      <c r="J878" s="2" t="n"/>
      <c r="K878" s="2" t="n"/>
      <c r="L878" s="4" t="n"/>
      <c r="M878" s="2" t="n"/>
      <c r="N878" s="13">
        <f>IF($P878="","",IF($P878&lt;&gt;"OK",NA(),IF(J878="Approved",IF(E878&gt;'Settings'!$B$3,0,NETWORKDAYS(E878,MIN(F878,'Settings'!$B$3),'Holidays'!$A$2:$A$51)*G878*'Settings'!$B$4*VLOOKUP(B878,'Employees'!$A$2:$I$101,5,FALSE)),0)))</f>
        <v/>
      </c>
      <c r="O878" s="13">
        <f>IF($P878="","",IF($P878&lt;&gt;"OK",NA(),IF(J878="Approved",I878-N878,0)))</f>
        <v/>
      </c>
      <c r="P878" s="8">
        <f>IF(COUNTA(A878:B878,D878:G878,J878:M878)=0,"",IF('Settings'!$B$7&lt;&gt;"OK","CHECK SETTINGS",IF(OR(A878="",COUNTIFS($A$2:$A$1001,A878)&lt;&gt;1,COUNTIFS('Employees'!$A$2:$A$101,B878,'Employees'!$I$2:$I$101,"OK")&lt;&gt;1,COUNTIFS('Settings'!$H$11:$H$13,D878)&lt;&gt;1),"CHECK ID / TYPE",IF(OR(NOT(ISNUMBER(E878)),NOT(ISNUMBER(F878)),NOT(ISNUMBER(G878))),"CHECK DATES / FRACTION",IF(OR(E878&lt;MAX('Settings'!$B$2,VLOOKUP(B878,'Employees'!$A$2:$H$101,3,FALSE)),F878&gt;'Settings'!$B$5,F878&lt;E878,NOT(OR(G878=1,AND(G878=0.5,E878=F878))),NOT(OR(J878="Pending",J878="Approved",J878="Denied",J878="Canceled"))),"CHECK DATES / FRACTION / STATUS",IF(AND(OR(J878="Approved",J878="Denied"),OR(K878="",NOT(ISNUMBER(L878)))),"ADD DECISION RECORD",IF(AND(OR(J878="Approved",J878="Pending"),COUNTIFS($B$2:$B$1001,B878,$E$2:$E$1001,"&lt;="&amp;F878,$F$2:$F$1001,"&gt;="&amp;E878,$J$2:$J$1001,"&lt;&gt;Denied",$J$2:$J$1001,"&lt;&gt;Canceled")&gt;1),"OVERLAPPING ACTIVE REQUESTS",IF(NETWORKDAYS(E878,F878,'Holidays'!$A$2:$A$51)=0,"NO WORKDAYS","OK"))))))))</f>
        <v/>
      </c>
    </row>
    <row r="879">
      <c r="A879" s="11" t="n"/>
      <c r="B879" s="11" t="n"/>
      <c r="C879" s="8">
        <f>IF($P879="","",IF($P879&lt;&gt;"OK",NA(),VLOOKUP(B879,'Employees'!$A$2:$I$101,2,FALSE)))</f>
        <v/>
      </c>
      <c r="D879" s="2" t="n"/>
      <c r="E879" s="4" t="n"/>
      <c r="F879" s="4" t="n"/>
      <c r="G879" s="12" t="n"/>
      <c r="H879" s="13">
        <f>IF($P879="","",IF($P879&lt;&gt;"OK",NA(),NETWORKDAYS(E879,F879,'Holidays'!$A$2:$A$51)*G879))</f>
        <v/>
      </c>
      <c r="I879" s="13">
        <f>IF($P879="","",IF($P879&lt;&gt;"OK",NA(),H879*'Settings'!$B$4*VLOOKUP(B879,'Employees'!$A$2:$I$101,5,FALSE)))</f>
        <v/>
      </c>
      <c r="J879" s="2" t="n"/>
      <c r="K879" s="2" t="n"/>
      <c r="L879" s="4" t="n"/>
      <c r="M879" s="2" t="n"/>
      <c r="N879" s="13">
        <f>IF($P879="","",IF($P879&lt;&gt;"OK",NA(),IF(J879="Approved",IF(E879&gt;'Settings'!$B$3,0,NETWORKDAYS(E879,MIN(F879,'Settings'!$B$3),'Holidays'!$A$2:$A$51)*G879*'Settings'!$B$4*VLOOKUP(B879,'Employees'!$A$2:$I$101,5,FALSE)),0)))</f>
        <v/>
      </c>
      <c r="O879" s="13">
        <f>IF($P879="","",IF($P879&lt;&gt;"OK",NA(),IF(J879="Approved",I879-N879,0)))</f>
        <v/>
      </c>
      <c r="P879" s="8">
        <f>IF(COUNTA(A879:B879,D879:G879,J879:M879)=0,"",IF('Settings'!$B$7&lt;&gt;"OK","CHECK SETTINGS",IF(OR(A879="",COUNTIFS($A$2:$A$1001,A879)&lt;&gt;1,COUNTIFS('Employees'!$A$2:$A$101,B879,'Employees'!$I$2:$I$101,"OK")&lt;&gt;1,COUNTIFS('Settings'!$H$11:$H$13,D879)&lt;&gt;1),"CHECK ID / TYPE",IF(OR(NOT(ISNUMBER(E879)),NOT(ISNUMBER(F879)),NOT(ISNUMBER(G879))),"CHECK DATES / FRACTION",IF(OR(E879&lt;MAX('Settings'!$B$2,VLOOKUP(B879,'Employees'!$A$2:$H$101,3,FALSE)),F879&gt;'Settings'!$B$5,F879&lt;E879,NOT(OR(G879=1,AND(G879=0.5,E879=F879))),NOT(OR(J879="Pending",J879="Approved",J879="Denied",J879="Canceled"))),"CHECK DATES / FRACTION / STATUS",IF(AND(OR(J879="Approved",J879="Denied"),OR(K879="",NOT(ISNUMBER(L879)))),"ADD DECISION RECORD",IF(AND(OR(J879="Approved",J879="Pending"),COUNTIFS($B$2:$B$1001,B879,$E$2:$E$1001,"&lt;="&amp;F879,$F$2:$F$1001,"&gt;="&amp;E879,$J$2:$J$1001,"&lt;&gt;Denied",$J$2:$J$1001,"&lt;&gt;Canceled")&gt;1),"OVERLAPPING ACTIVE REQUESTS",IF(NETWORKDAYS(E879,F879,'Holidays'!$A$2:$A$51)=0,"NO WORKDAYS","OK"))))))))</f>
        <v/>
      </c>
    </row>
    <row r="880">
      <c r="A880" s="11" t="n"/>
      <c r="B880" s="11" t="n"/>
      <c r="C880" s="8">
        <f>IF($P880="","",IF($P880&lt;&gt;"OK",NA(),VLOOKUP(B880,'Employees'!$A$2:$I$101,2,FALSE)))</f>
        <v/>
      </c>
      <c r="D880" s="2" t="n"/>
      <c r="E880" s="4" t="n"/>
      <c r="F880" s="4" t="n"/>
      <c r="G880" s="12" t="n"/>
      <c r="H880" s="13">
        <f>IF($P880="","",IF($P880&lt;&gt;"OK",NA(),NETWORKDAYS(E880,F880,'Holidays'!$A$2:$A$51)*G880))</f>
        <v/>
      </c>
      <c r="I880" s="13">
        <f>IF($P880="","",IF($P880&lt;&gt;"OK",NA(),H880*'Settings'!$B$4*VLOOKUP(B880,'Employees'!$A$2:$I$101,5,FALSE)))</f>
        <v/>
      </c>
      <c r="J880" s="2" t="n"/>
      <c r="K880" s="2" t="n"/>
      <c r="L880" s="4" t="n"/>
      <c r="M880" s="2" t="n"/>
      <c r="N880" s="13">
        <f>IF($P880="","",IF($P880&lt;&gt;"OK",NA(),IF(J880="Approved",IF(E880&gt;'Settings'!$B$3,0,NETWORKDAYS(E880,MIN(F880,'Settings'!$B$3),'Holidays'!$A$2:$A$51)*G880*'Settings'!$B$4*VLOOKUP(B880,'Employees'!$A$2:$I$101,5,FALSE)),0)))</f>
        <v/>
      </c>
      <c r="O880" s="13">
        <f>IF($P880="","",IF($P880&lt;&gt;"OK",NA(),IF(J880="Approved",I880-N880,0)))</f>
        <v/>
      </c>
      <c r="P880" s="8">
        <f>IF(COUNTA(A880:B880,D880:G880,J880:M880)=0,"",IF('Settings'!$B$7&lt;&gt;"OK","CHECK SETTINGS",IF(OR(A880="",COUNTIFS($A$2:$A$1001,A880)&lt;&gt;1,COUNTIFS('Employees'!$A$2:$A$101,B880,'Employees'!$I$2:$I$101,"OK")&lt;&gt;1,COUNTIFS('Settings'!$H$11:$H$13,D880)&lt;&gt;1),"CHECK ID / TYPE",IF(OR(NOT(ISNUMBER(E880)),NOT(ISNUMBER(F880)),NOT(ISNUMBER(G880))),"CHECK DATES / FRACTION",IF(OR(E880&lt;MAX('Settings'!$B$2,VLOOKUP(B880,'Employees'!$A$2:$H$101,3,FALSE)),F880&gt;'Settings'!$B$5,F880&lt;E880,NOT(OR(G880=1,AND(G880=0.5,E880=F880))),NOT(OR(J880="Pending",J880="Approved",J880="Denied",J880="Canceled"))),"CHECK DATES / FRACTION / STATUS",IF(AND(OR(J880="Approved",J880="Denied"),OR(K880="",NOT(ISNUMBER(L880)))),"ADD DECISION RECORD",IF(AND(OR(J880="Approved",J880="Pending"),COUNTIFS($B$2:$B$1001,B880,$E$2:$E$1001,"&lt;="&amp;F880,$F$2:$F$1001,"&gt;="&amp;E880,$J$2:$J$1001,"&lt;&gt;Denied",$J$2:$J$1001,"&lt;&gt;Canceled")&gt;1),"OVERLAPPING ACTIVE REQUESTS",IF(NETWORKDAYS(E880,F880,'Holidays'!$A$2:$A$51)=0,"NO WORKDAYS","OK"))))))))</f>
        <v/>
      </c>
    </row>
    <row r="881">
      <c r="A881" s="11" t="n"/>
      <c r="B881" s="11" t="n"/>
      <c r="C881" s="8">
        <f>IF($P881="","",IF($P881&lt;&gt;"OK",NA(),VLOOKUP(B881,'Employees'!$A$2:$I$101,2,FALSE)))</f>
        <v/>
      </c>
      <c r="D881" s="2" t="n"/>
      <c r="E881" s="4" t="n"/>
      <c r="F881" s="4" t="n"/>
      <c r="G881" s="12" t="n"/>
      <c r="H881" s="13">
        <f>IF($P881="","",IF($P881&lt;&gt;"OK",NA(),NETWORKDAYS(E881,F881,'Holidays'!$A$2:$A$51)*G881))</f>
        <v/>
      </c>
      <c r="I881" s="13">
        <f>IF($P881="","",IF($P881&lt;&gt;"OK",NA(),H881*'Settings'!$B$4*VLOOKUP(B881,'Employees'!$A$2:$I$101,5,FALSE)))</f>
        <v/>
      </c>
      <c r="J881" s="2" t="n"/>
      <c r="K881" s="2" t="n"/>
      <c r="L881" s="4" t="n"/>
      <c r="M881" s="2" t="n"/>
      <c r="N881" s="13">
        <f>IF($P881="","",IF($P881&lt;&gt;"OK",NA(),IF(J881="Approved",IF(E881&gt;'Settings'!$B$3,0,NETWORKDAYS(E881,MIN(F881,'Settings'!$B$3),'Holidays'!$A$2:$A$51)*G881*'Settings'!$B$4*VLOOKUP(B881,'Employees'!$A$2:$I$101,5,FALSE)),0)))</f>
        <v/>
      </c>
      <c r="O881" s="13">
        <f>IF($P881="","",IF($P881&lt;&gt;"OK",NA(),IF(J881="Approved",I881-N881,0)))</f>
        <v/>
      </c>
      <c r="P881" s="8">
        <f>IF(COUNTA(A881:B881,D881:G881,J881:M881)=0,"",IF('Settings'!$B$7&lt;&gt;"OK","CHECK SETTINGS",IF(OR(A881="",COUNTIFS($A$2:$A$1001,A881)&lt;&gt;1,COUNTIFS('Employees'!$A$2:$A$101,B881,'Employees'!$I$2:$I$101,"OK")&lt;&gt;1,COUNTIFS('Settings'!$H$11:$H$13,D881)&lt;&gt;1),"CHECK ID / TYPE",IF(OR(NOT(ISNUMBER(E881)),NOT(ISNUMBER(F881)),NOT(ISNUMBER(G881))),"CHECK DATES / FRACTION",IF(OR(E881&lt;MAX('Settings'!$B$2,VLOOKUP(B881,'Employees'!$A$2:$H$101,3,FALSE)),F881&gt;'Settings'!$B$5,F881&lt;E881,NOT(OR(G881=1,AND(G881=0.5,E881=F881))),NOT(OR(J881="Pending",J881="Approved",J881="Denied",J881="Canceled"))),"CHECK DATES / FRACTION / STATUS",IF(AND(OR(J881="Approved",J881="Denied"),OR(K881="",NOT(ISNUMBER(L881)))),"ADD DECISION RECORD",IF(AND(OR(J881="Approved",J881="Pending"),COUNTIFS($B$2:$B$1001,B881,$E$2:$E$1001,"&lt;="&amp;F881,$F$2:$F$1001,"&gt;="&amp;E881,$J$2:$J$1001,"&lt;&gt;Denied",$J$2:$J$1001,"&lt;&gt;Canceled")&gt;1),"OVERLAPPING ACTIVE REQUESTS",IF(NETWORKDAYS(E881,F881,'Holidays'!$A$2:$A$51)=0,"NO WORKDAYS","OK"))))))))</f>
        <v/>
      </c>
    </row>
    <row r="882">
      <c r="A882" s="11" t="n"/>
      <c r="B882" s="11" t="n"/>
      <c r="C882" s="8">
        <f>IF($P882="","",IF($P882&lt;&gt;"OK",NA(),VLOOKUP(B882,'Employees'!$A$2:$I$101,2,FALSE)))</f>
        <v/>
      </c>
      <c r="D882" s="2" t="n"/>
      <c r="E882" s="4" t="n"/>
      <c r="F882" s="4" t="n"/>
      <c r="G882" s="12" t="n"/>
      <c r="H882" s="13">
        <f>IF($P882="","",IF($P882&lt;&gt;"OK",NA(),NETWORKDAYS(E882,F882,'Holidays'!$A$2:$A$51)*G882))</f>
        <v/>
      </c>
      <c r="I882" s="13">
        <f>IF($P882="","",IF($P882&lt;&gt;"OK",NA(),H882*'Settings'!$B$4*VLOOKUP(B882,'Employees'!$A$2:$I$101,5,FALSE)))</f>
        <v/>
      </c>
      <c r="J882" s="2" t="n"/>
      <c r="K882" s="2" t="n"/>
      <c r="L882" s="4" t="n"/>
      <c r="M882" s="2" t="n"/>
      <c r="N882" s="13">
        <f>IF($P882="","",IF($P882&lt;&gt;"OK",NA(),IF(J882="Approved",IF(E882&gt;'Settings'!$B$3,0,NETWORKDAYS(E882,MIN(F882,'Settings'!$B$3),'Holidays'!$A$2:$A$51)*G882*'Settings'!$B$4*VLOOKUP(B882,'Employees'!$A$2:$I$101,5,FALSE)),0)))</f>
        <v/>
      </c>
      <c r="O882" s="13">
        <f>IF($P882="","",IF($P882&lt;&gt;"OK",NA(),IF(J882="Approved",I882-N882,0)))</f>
        <v/>
      </c>
      <c r="P882" s="8">
        <f>IF(COUNTA(A882:B882,D882:G882,J882:M882)=0,"",IF('Settings'!$B$7&lt;&gt;"OK","CHECK SETTINGS",IF(OR(A882="",COUNTIFS($A$2:$A$1001,A882)&lt;&gt;1,COUNTIFS('Employees'!$A$2:$A$101,B882,'Employees'!$I$2:$I$101,"OK")&lt;&gt;1,COUNTIFS('Settings'!$H$11:$H$13,D882)&lt;&gt;1),"CHECK ID / TYPE",IF(OR(NOT(ISNUMBER(E882)),NOT(ISNUMBER(F882)),NOT(ISNUMBER(G882))),"CHECK DATES / FRACTION",IF(OR(E882&lt;MAX('Settings'!$B$2,VLOOKUP(B882,'Employees'!$A$2:$H$101,3,FALSE)),F882&gt;'Settings'!$B$5,F882&lt;E882,NOT(OR(G882=1,AND(G882=0.5,E882=F882))),NOT(OR(J882="Pending",J882="Approved",J882="Denied",J882="Canceled"))),"CHECK DATES / FRACTION / STATUS",IF(AND(OR(J882="Approved",J882="Denied"),OR(K882="",NOT(ISNUMBER(L882)))),"ADD DECISION RECORD",IF(AND(OR(J882="Approved",J882="Pending"),COUNTIFS($B$2:$B$1001,B882,$E$2:$E$1001,"&lt;="&amp;F882,$F$2:$F$1001,"&gt;="&amp;E882,$J$2:$J$1001,"&lt;&gt;Denied",$J$2:$J$1001,"&lt;&gt;Canceled")&gt;1),"OVERLAPPING ACTIVE REQUESTS",IF(NETWORKDAYS(E882,F882,'Holidays'!$A$2:$A$51)=0,"NO WORKDAYS","OK"))))))))</f>
        <v/>
      </c>
    </row>
    <row r="883">
      <c r="A883" s="11" t="n"/>
      <c r="B883" s="11" t="n"/>
      <c r="C883" s="8">
        <f>IF($P883="","",IF($P883&lt;&gt;"OK",NA(),VLOOKUP(B883,'Employees'!$A$2:$I$101,2,FALSE)))</f>
        <v/>
      </c>
      <c r="D883" s="2" t="n"/>
      <c r="E883" s="4" t="n"/>
      <c r="F883" s="4" t="n"/>
      <c r="G883" s="12" t="n"/>
      <c r="H883" s="13">
        <f>IF($P883="","",IF($P883&lt;&gt;"OK",NA(),NETWORKDAYS(E883,F883,'Holidays'!$A$2:$A$51)*G883))</f>
        <v/>
      </c>
      <c r="I883" s="13">
        <f>IF($P883="","",IF($P883&lt;&gt;"OK",NA(),H883*'Settings'!$B$4*VLOOKUP(B883,'Employees'!$A$2:$I$101,5,FALSE)))</f>
        <v/>
      </c>
      <c r="J883" s="2" t="n"/>
      <c r="K883" s="2" t="n"/>
      <c r="L883" s="4" t="n"/>
      <c r="M883" s="2" t="n"/>
      <c r="N883" s="13">
        <f>IF($P883="","",IF($P883&lt;&gt;"OK",NA(),IF(J883="Approved",IF(E883&gt;'Settings'!$B$3,0,NETWORKDAYS(E883,MIN(F883,'Settings'!$B$3),'Holidays'!$A$2:$A$51)*G883*'Settings'!$B$4*VLOOKUP(B883,'Employees'!$A$2:$I$101,5,FALSE)),0)))</f>
        <v/>
      </c>
      <c r="O883" s="13">
        <f>IF($P883="","",IF($P883&lt;&gt;"OK",NA(),IF(J883="Approved",I883-N883,0)))</f>
        <v/>
      </c>
      <c r="P883" s="8">
        <f>IF(COUNTA(A883:B883,D883:G883,J883:M883)=0,"",IF('Settings'!$B$7&lt;&gt;"OK","CHECK SETTINGS",IF(OR(A883="",COUNTIFS($A$2:$A$1001,A883)&lt;&gt;1,COUNTIFS('Employees'!$A$2:$A$101,B883,'Employees'!$I$2:$I$101,"OK")&lt;&gt;1,COUNTIFS('Settings'!$H$11:$H$13,D883)&lt;&gt;1),"CHECK ID / TYPE",IF(OR(NOT(ISNUMBER(E883)),NOT(ISNUMBER(F883)),NOT(ISNUMBER(G883))),"CHECK DATES / FRACTION",IF(OR(E883&lt;MAX('Settings'!$B$2,VLOOKUP(B883,'Employees'!$A$2:$H$101,3,FALSE)),F883&gt;'Settings'!$B$5,F883&lt;E883,NOT(OR(G883=1,AND(G883=0.5,E883=F883))),NOT(OR(J883="Pending",J883="Approved",J883="Denied",J883="Canceled"))),"CHECK DATES / FRACTION / STATUS",IF(AND(OR(J883="Approved",J883="Denied"),OR(K883="",NOT(ISNUMBER(L883)))),"ADD DECISION RECORD",IF(AND(OR(J883="Approved",J883="Pending"),COUNTIFS($B$2:$B$1001,B883,$E$2:$E$1001,"&lt;="&amp;F883,$F$2:$F$1001,"&gt;="&amp;E883,$J$2:$J$1001,"&lt;&gt;Denied",$J$2:$J$1001,"&lt;&gt;Canceled")&gt;1),"OVERLAPPING ACTIVE REQUESTS",IF(NETWORKDAYS(E883,F883,'Holidays'!$A$2:$A$51)=0,"NO WORKDAYS","OK"))))))))</f>
        <v/>
      </c>
    </row>
    <row r="884">
      <c r="A884" s="11" t="n"/>
      <c r="B884" s="11" t="n"/>
      <c r="C884" s="8">
        <f>IF($P884="","",IF($P884&lt;&gt;"OK",NA(),VLOOKUP(B884,'Employees'!$A$2:$I$101,2,FALSE)))</f>
        <v/>
      </c>
      <c r="D884" s="2" t="n"/>
      <c r="E884" s="4" t="n"/>
      <c r="F884" s="4" t="n"/>
      <c r="G884" s="12" t="n"/>
      <c r="H884" s="13">
        <f>IF($P884="","",IF($P884&lt;&gt;"OK",NA(),NETWORKDAYS(E884,F884,'Holidays'!$A$2:$A$51)*G884))</f>
        <v/>
      </c>
      <c r="I884" s="13">
        <f>IF($P884="","",IF($P884&lt;&gt;"OK",NA(),H884*'Settings'!$B$4*VLOOKUP(B884,'Employees'!$A$2:$I$101,5,FALSE)))</f>
        <v/>
      </c>
      <c r="J884" s="2" t="n"/>
      <c r="K884" s="2" t="n"/>
      <c r="L884" s="4" t="n"/>
      <c r="M884" s="2" t="n"/>
      <c r="N884" s="13">
        <f>IF($P884="","",IF($P884&lt;&gt;"OK",NA(),IF(J884="Approved",IF(E884&gt;'Settings'!$B$3,0,NETWORKDAYS(E884,MIN(F884,'Settings'!$B$3),'Holidays'!$A$2:$A$51)*G884*'Settings'!$B$4*VLOOKUP(B884,'Employees'!$A$2:$I$101,5,FALSE)),0)))</f>
        <v/>
      </c>
      <c r="O884" s="13">
        <f>IF($P884="","",IF($P884&lt;&gt;"OK",NA(),IF(J884="Approved",I884-N884,0)))</f>
        <v/>
      </c>
      <c r="P884" s="8">
        <f>IF(COUNTA(A884:B884,D884:G884,J884:M884)=0,"",IF('Settings'!$B$7&lt;&gt;"OK","CHECK SETTINGS",IF(OR(A884="",COUNTIFS($A$2:$A$1001,A884)&lt;&gt;1,COUNTIFS('Employees'!$A$2:$A$101,B884,'Employees'!$I$2:$I$101,"OK")&lt;&gt;1,COUNTIFS('Settings'!$H$11:$H$13,D884)&lt;&gt;1),"CHECK ID / TYPE",IF(OR(NOT(ISNUMBER(E884)),NOT(ISNUMBER(F884)),NOT(ISNUMBER(G884))),"CHECK DATES / FRACTION",IF(OR(E884&lt;MAX('Settings'!$B$2,VLOOKUP(B884,'Employees'!$A$2:$H$101,3,FALSE)),F884&gt;'Settings'!$B$5,F884&lt;E884,NOT(OR(G884=1,AND(G884=0.5,E884=F884))),NOT(OR(J884="Pending",J884="Approved",J884="Denied",J884="Canceled"))),"CHECK DATES / FRACTION / STATUS",IF(AND(OR(J884="Approved",J884="Denied"),OR(K884="",NOT(ISNUMBER(L884)))),"ADD DECISION RECORD",IF(AND(OR(J884="Approved",J884="Pending"),COUNTIFS($B$2:$B$1001,B884,$E$2:$E$1001,"&lt;="&amp;F884,$F$2:$F$1001,"&gt;="&amp;E884,$J$2:$J$1001,"&lt;&gt;Denied",$J$2:$J$1001,"&lt;&gt;Canceled")&gt;1),"OVERLAPPING ACTIVE REQUESTS",IF(NETWORKDAYS(E884,F884,'Holidays'!$A$2:$A$51)=0,"NO WORKDAYS","OK"))))))))</f>
        <v/>
      </c>
    </row>
    <row r="885">
      <c r="A885" s="11" t="n"/>
      <c r="B885" s="11" t="n"/>
      <c r="C885" s="8">
        <f>IF($P885="","",IF($P885&lt;&gt;"OK",NA(),VLOOKUP(B885,'Employees'!$A$2:$I$101,2,FALSE)))</f>
        <v/>
      </c>
      <c r="D885" s="2" t="n"/>
      <c r="E885" s="4" t="n"/>
      <c r="F885" s="4" t="n"/>
      <c r="G885" s="12" t="n"/>
      <c r="H885" s="13">
        <f>IF($P885="","",IF($P885&lt;&gt;"OK",NA(),NETWORKDAYS(E885,F885,'Holidays'!$A$2:$A$51)*G885))</f>
        <v/>
      </c>
      <c r="I885" s="13">
        <f>IF($P885="","",IF($P885&lt;&gt;"OK",NA(),H885*'Settings'!$B$4*VLOOKUP(B885,'Employees'!$A$2:$I$101,5,FALSE)))</f>
        <v/>
      </c>
      <c r="J885" s="2" t="n"/>
      <c r="K885" s="2" t="n"/>
      <c r="L885" s="4" t="n"/>
      <c r="M885" s="2" t="n"/>
      <c r="N885" s="13">
        <f>IF($P885="","",IF($P885&lt;&gt;"OK",NA(),IF(J885="Approved",IF(E885&gt;'Settings'!$B$3,0,NETWORKDAYS(E885,MIN(F885,'Settings'!$B$3),'Holidays'!$A$2:$A$51)*G885*'Settings'!$B$4*VLOOKUP(B885,'Employees'!$A$2:$I$101,5,FALSE)),0)))</f>
        <v/>
      </c>
      <c r="O885" s="13">
        <f>IF($P885="","",IF($P885&lt;&gt;"OK",NA(),IF(J885="Approved",I885-N885,0)))</f>
        <v/>
      </c>
      <c r="P885" s="8">
        <f>IF(COUNTA(A885:B885,D885:G885,J885:M885)=0,"",IF('Settings'!$B$7&lt;&gt;"OK","CHECK SETTINGS",IF(OR(A885="",COUNTIFS($A$2:$A$1001,A885)&lt;&gt;1,COUNTIFS('Employees'!$A$2:$A$101,B885,'Employees'!$I$2:$I$101,"OK")&lt;&gt;1,COUNTIFS('Settings'!$H$11:$H$13,D885)&lt;&gt;1),"CHECK ID / TYPE",IF(OR(NOT(ISNUMBER(E885)),NOT(ISNUMBER(F885)),NOT(ISNUMBER(G885))),"CHECK DATES / FRACTION",IF(OR(E885&lt;MAX('Settings'!$B$2,VLOOKUP(B885,'Employees'!$A$2:$H$101,3,FALSE)),F885&gt;'Settings'!$B$5,F885&lt;E885,NOT(OR(G885=1,AND(G885=0.5,E885=F885))),NOT(OR(J885="Pending",J885="Approved",J885="Denied",J885="Canceled"))),"CHECK DATES / FRACTION / STATUS",IF(AND(OR(J885="Approved",J885="Denied"),OR(K885="",NOT(ISNUMBER(L885)))),"ADD DECISION RECORD",IF(AND(OR(J885="Approved",J885="Pending"),COUNTIFS($B$2:$B$1001,B885,$E$2:$E$1001,"&lt;="&amp;F885,$F$2:$F$1001,"&gt;="&amp;E885,$J$2:$J$1001,"&lt;&gt;Denied",$J$2:$J$1001,"&lt;&gt;Canceled")&gt;1),"OVERLAPPING ACTIVE REQUESTS",IF(NETWORKDAYS(E885,F885,'Holidays'!$A$2:$A$51)=0,"NO WORKDAYS","OK"))))))))</f>
        <v/>
      </c>
    </row>
    <row r="886">
      <c r="A886" s="11" t="n"/>
      <c r="B886" s="11" t="n"/>
      <c r="C886" s="8">
        <f>IF($P886="","",IF($P886&lt;&gt;"OK",NA(),VLOOKUP(B886,'Employees'!$A$2:$I$101,2,FALSE)))</f>
        <v/>
      </c>
      <c r="D886" s="2" t="n"/>
      <c r="E886" s="4" t="n"/>
      <c r="F886" s="4" t="n"/>
      <c r="G886" s="12" t="n"/>
      <c r="H886" s="13">
        <f>IF($P886="","",IF($P886&lt;&gt;"OK",NA(),NETWORKDAYS(E886,F886,'Holidays'!$A$2:$A$51)*G886))</f>
        <v/>
      </c>
      <c r="I886" s="13">
        <f>IF($P886="","",IF($P886&lt;&gt;"OK",NA(),H886*'Settings'!$B$4*VLOOKUP(B886,'Employees'!$A$2:$I$101,5,FALSE)))</f>
        <v/>
      </c>
      <c r="J886" s="2" t="n"/>
      <c r="K886" s="2" t="n"/>
      <c r="L886" s="4" t="n"/>
      <c r="M886" s="2" t="n"/>
      <c r="N886" s="13">
        <f>IF($P886="","",IF($P886&lt;&gt;"OK",NA(),IF(J886="Approved",IF(E886&gt;'Settings'!$B$3,0,NETWORKDAYS(E886,MIN(F886,'Settings'!$B$3),'Holidays'!$A$2:$A$51)*G886*'Settings'!$B$4*VLOOKUP(B886,'Employees'!$A$2:$I$101,5,FALSE)),0)))</f>
        <v/>
      </c>
      <c r="O886" s="13">
        <f>IF($P886="","",IF($P886&lt;&gt;"OK",NA(),IF(J886="Approved",I886-N886,0)))</f>
        <v/>
      </c>
      <c r="P886" s="8">
        <f>IF(COUNTA(A886:B886,D886:G886,J886:M886)=0,"",IF('Settings'!$B$7&lt;&gt;"OK","CHECK SETTINGS",IF(OR(A886="",COUNTIFS($A$2:$A$1001,A886)&lt;&gt;1,COUNTIFS('Employees'!$A$2:$A$101,B886,'Employees'!$I$2:$I$101,"OK")&lt;&gt;1,COUNTIFS('Settings'!$H$11:$H$13,D886)&lt;&gt;1),"CHECK ID / TYPE",IF(OR(NOT(ISNUMBER(E886)),NOT(ISNUMBER(F886)),NOT(ISNUMBER(G886))),"CHECK DATES / FRACTION",IF(OR(E886&lt;MAX('Settings'!$B$2,VLOOKUP(B886,'Employees'!$A$2:$H$101,3,FALSE)),F886&gt;'Settings'!$B$5,F886&lt;E886,NOT(OR(G886=1,AND(G886=0.5,E886=F886))),NOT(OR(J886="Pending",J886="Approved",J886="Denied",J886="Canceled"))),"CHECK DATES / FRACTION / STATUS",IF(AND(OR(J886="Approved",J886="Denied"),OR(K886="",NOT(ISNUMBER(L886)))),"ADD DECISION RECORD",IF(AND(OR(J886="Approved",J886="Pending"),COUNTIFS($B$2:$B$1001,B886,$E$2:$E$1001,"&lt;="&amp;F886,$F$2:$F$1001,"&gt;="&amp;E886,$J$2:$J$1001,"&lt;&gt;Denied",$J$2:$J$1001,"&lt;&gt;Canceled")&gt;1),"OVERLAPPING ACTIVE REQUESTS",IF(NETWORKDAYS(E886,F886,'Holidays'!$A$2:$A$51)=0,"NO WORKDAYS","OK"))))))))</f>
        <v/>
      </c>
    </row>
    <row r="887">
      <c r="A887" s="11" t="n"/>
      <c r="B887" s="11" t="n"/>
      <c r="C887" s="8">
        <f>IF($P887="","",IF($P887&lt;&gt;"OK",NA(),VLOOKUP(B887,'Employees'!$A$2:$I$101,2,FALSE)))</f>
        <v/>
      </c>
      <c r="D887" s="2" t="n"/>
      <c r="E887" s="4" t="n"/>
      <c r="F887" s="4" t="n"/>
      <c r="G887" s="12" t="n"/>
      <c r="H887" s="13">
        <f>IF($P887="","",IF($P887&lt;&gt;"OK",NA(),NETWORKDAYS(E887,F887,'Holidays'!$A$2:$A$51)*G887))</f>
        <v/>
      </c>
      <c r="I887" s="13">
        <f>IF($P887="","",IF($P887&lt;&gt;"OK",NA(),H887*'Settings'!$B$4*VLOOKUP(B887,'Employees'!$A$2:$I$101,5,FALSE)))</f>
        <v/>
      </c>
      <c r="J887" s="2" t="n"/>
      <c r="K887" s="2" t="n"/>
      <c r="L887" s="4" t="n"/>
      <c r="M887" s="2" t="n"/>
      <c r="N887" s="13">
        <f>IF($P887="","",IF($P887&lt;&gt;"OK",NA(),IF(J887="Approved",IF(E887&gt;'Settings'!$B$3,0,NETWORKDAYS(E887,MIN(F887,'Settings'!$B$3),'Holidays'!$A$2:$A$51)*G887*'Settings'!$B$4*VLOOKUP(B887,'Employees'!$A$2:$I$101,5,FALSE)),0)))</f>
        <v/>
      </c>
      <c r="O887" s="13">
        <f>IF($P887="","",IF($P887&lt;&gt;"OK",NA(),IF(J887="Approved",I887-N887,0)))</f>
        <v/>
      </c>
      <c r="P887" s="8">
        <f>IF(COUNTA(A887:B887,D887:G887,J887:M887)=0,"",IF('Settings'!$B$7&lt;&gt;"OK","CHECK SETTINGS",IF(OR(A887="",COUNTIFS($A$2:$A$1001,A887)&lt;&gt;1,COUNTIFS('Employees'!$A$2:$A$101,B887,'Employees'!$I$2:$I$101,"OK")&lt;&gt;1,COUNTIFS('Settings'!$H$11:$H$13,D887)&lt;&gt;1),"CHECK ID / TYPE",IF(OR(NOT(ISNUMBER(E887)),NOT(ISNUMBER(F887)),NOT(ISNUMBER(G887))),"CHECK DATES / FRACTION",IF(OR(E887&lt;MAX('Settings'!$B$2,VLOOKUP(B887,'Employees'!$A$2:$H$101,3,FALSE)),F887&gt;'Settings'!$B$5,F887&lt;E887,NOT(OR(G887=1,AND(G887=0.5,E887=F887))),NOT(OR(J887="Pending",J887="Approved",J887="Denied",J887="Canceled"))),"CHECK DATES / FRACTION / STATUS",IF(AND(OR(J887="Approved",J887="Denied"),OR(K887="",NOT(ISNUMBER(L887)))),"ADD DECISION RECORD",IF(AND(OR(J887="Approved",J887="Pending"),COUNTIFS($B$2:$B$1001,B887,$E$2:$E$1001,"&lt;="&amp;F887,$F$2:$F$1001,"&gt;="&amp;E887,$J$2:$J$1001,"&lt;&gt;Denied",$J$2:$J$1001,"&lt;&gt;Canceled")&gt;1),"OVERLAPPING ACTIVE REQUESTS",IF(NETWORKDAYS(E887,F887,'Holidays'!$A$2:$A$51)=0,"NO WORKDAYS","OK"))))))))</f>
        <v/>
      </c>
    </row>
    <row r="888">
      <c r="A888" s="11" t="n"/>
      <c r="B888" s="11" t="n"/>
      <c r="C888" s="8">
        <f>IF($P888="","",IF($P888&lt;&gt;"OK",NA(),VLOOKUP(B888,'Employees'!$A$2:$I$101,2,FALSE)))</f>
        <v/>
      </c>
      <c r="D888" s="2" t="n"/>
      <c r="E888" s="4" t="n"/>
      <c r="F888" s="4" t="n"/>
      <c r="G888" s="12" t="n"/>
      <c r="H888" s="13">
        <f>IF($P888="","",IF($P888&lt;&gt;"OK",NA(),NETWORKDAYS(E888,F888,'Holidays'!$A$2:$A$51)*G888))</f>
        <v/>
      </c>
      <c r="I888" s="13">
        <f>IF($P888="","",IF($P888&lt;&gt;"OK",NA(),H888*'Settings'!$B$4*VLOOKUP(B888,'Employees'!$A$2:$I$101,5,FALSE)))</f>
        <v/>
      </c>
      <c r="J888" s="2" t="n"/>
      <c r="K888" s="2" t="n"/>
      <c r="L888" s="4" t="n"/>
      <c r="M888" s="2" t="n"/>
      <c r="N888" s="13">
        <f>IF($P888="","",IF($P888&lt;&gt;"OK",NA(),IF(J888="Approved",IF(E888&gt;'Settings'!$B$3,0,NETWORKDAYS(E888,MIN(F888,'Settings'!$B$3),'Holidays'!$A$2:$A$51)*G888*'Settings'!$B$4*VLOOKUP(B888,'Employees'!$A$2:$I$101,5,FALSE)),0)))</f>
        <v/>
      </c>
      <c r="O888" s="13">
        <f>IF($P888="","",IF($P888&lt;&gt;"OK",NA(),IF(J888="Approved",I888-N888,0)))</f>
        <v/>
      </c>
      <c r="P888" s="8">
        <f>IF(COUNTA(A888:B888,D888:G888,J888:M888)=0,"",IF('Settings'!$B$7&lt;&gt;"OK","CHECK SETTINGS",IF(OR(A888="",COUNTIFS($A$2:$A$1001,A888)&lt;&gt;1,COUNTIFS('Employees'!$A$2:$A$101,B888,'Employees'!$I$2:$I$101,"OK")&lt;&gt;1,COUNTIFS('Settings'!$H$11:$H$13,D888)&lt;&gt;1),"CHECK ID / TYPE",IF(OR(NOT(ISNUMBER(E888)),NOT(ISNUMBER(F888)),NOT(ISNUMBER(G888))),"CHECK DATES / FRACTION",IF(OR(E888&lt;MAX('Settings'!$B$2,VLOOKUP(B888,'Employees'!$A$2:$H$101,3,FALSE)),F888&gt;'Settings'!$B$5,F888&lt;E888,NOT(OR(G888=1,AND(G888=0.5,E888=F888))),NOT(OR(J888="Pending",J888="Approved",J888="Denied",J888="Canceled"))),"CHECK DATES / FRACTION / STATUS",IF(AND(OR(J888="Approved",J888="Denied"),OR(K888="",NOT(ISNUMBER(L888)))),"ADD DECISION RECORD",IF(AND(OR(J888="Approved",J888="Pending"),COUNTIFS($B$2:$B$1001,B888,$E$2:$E$1001,"&lt;="&amp;F888,$F$2:$F$1001,"&gt;="&amp;E888,$J$2:$J$1001,"&lt;&gt;Denied",$J$2:$J$1001,"&lt;&gt;Canceled")&gt;1),"OVERLAPPING ACTIVE REQUESTS",IF(NETWORKDAYS(E888,F888,'Holidays'!$A$2:$A$51)=0,"NO WORKDAYS","OK"))))))))</f>
        <v/>
      </c>
    </row>
    <row r="889">
      <c r="A889" s="11" t="n"/>
      <c r="B889" s="11" t="n"/>
      <c r="C889" s="8">
        <f>IF($P889="","",IF($P889&lt;&gt;"OK",NA(),VLOOKUP(B889,'Employees'!$A$2:$I$101,2,FALSE)))</f>
        <v/>
      </c>
      <c r="D889" s="2" t="n"/>
      <c r="E889" s="4" t="n"/>
      <c r="F889" s="4" t="n"/>
      <c r="G889" s="12" t="n"/>
      <c r="H889" s="13">
        <f>IF($P889="","",IF($P889&lt;&gt;"OK",NA(),NETWORKDAYS(E889,F889,'Holidays'!$A$2:$A$51)*G889))</f>
        <v/>
      </c>
      <c r="I889" s="13">
        <f>IF($P889="","",IF($P889&lt;&gt;"OK",NA(),H889*'Settings'!$B$4*VLOOKUP(B889,'Employees'!$A$2:$I$101,5,FALSE)))</f>
        <v/>
      </c>
      <c r="J889" s="2" t="n"/>
      <c r="K889" s="2" t="n"/>
      <c r="L889" s="4" t="n"/>
      <c r="M889" s="2" t="n"/>
      <c r="N889" s="13">
        <f>IF($P889="","",IF($P889&lt;&gt;"OK",NA(),IF(J889="Approved",IF(E889&gt;'Settings'!$B$3,0,NETWORKDAYS(E889,MIN(F889,'Settings'!$B$3),'Holidays'!$A$2:$A$51)*G889*'Settings'!$B$4*VLOOKUP(B889,'Employees'!$A$2:$I$101,5,FALSE)),0)))</f>
        <v/>
      </c>
      <c r="O889" s="13">
        <f>IF($P889="","",IF($P889&lt;&gt;"OK",NA(),IF(J889="Approved",I889-N889,0)))</f>
        <v/>
      </c>
      <c r="P889" s="8">
        <f>IF(COUNTA(A889:B889,D889:G889,J889:M889)=0,"",IF('Settings'!$B$7&lt;&gt;"OK","CHECK SETTINGS",IF(OR(A889="",COUNTIFS($A$2:$A$1001,A889)&lt;&gt;1,COUNTIFS('Employees'!$A$2:$A$101,B889,'Employees'!$I$2:$I$101,"OK")&lt;&gt;1,COUNTIFS('Settings'!$H$11:$H$13,D889)&lt;&gt;1),"CHECK ID / TYPE",IF(OR(NOT(ISNUMBER(E889)),NOT(ISNUMBER(F889)),NOT(ISNUMBER(G889))),"CHECK DATES / FRACTION",IF(OR(E889&lt;MAX('Settings'!$B$2,VLOOKUP(B889,'Employees'!$A$2:$H$101,3,FALSE)),F889&gt;'Settings'!$B$5,F889&lt;E889,NOT(OR(G889=1,AND(G889=0.5,E889=F889))),NOT(OR(J889="Pending",J889="Approved",J889="Denied",J889="Canceled"))),"CHECK DATES / FRACTION / STATUS",IF(AND(OR(J889="Approved",J889="Denied"),OR(K889="",NOT(ISNUMBER(L889)))),"ADD DECISION RECORD",IF(AND(OR(J889="Approved",J889="Pending"),COUNTIFS($B$2:$B$1001,B889,$E$2:$E$1001,"&lt;="&amp;F889,$F$2:$F$1001,"&gt;="&amp;E889,$J$2:$J$1001,"&lt;&gt;Denied",$J$2:$J$1001,"&lt;&gt;Canceled")&gt;1),"OVERLAPPING ACTIVE REQUESTS",IF(NETWORKDAYS(E889,F889,'Holidays'!$A$2:$A$51)=0,"NO WORKDAYS","OK"))))))))</f>
        <v/>
      </c>
    </row>
    <row r="890">
      <c r="A890" s="11" t="n"/>
      <c r="B890" s="11" t="n"/>
      <c r="C890" s="8">
        <f>IF($P890="","",IF($P890&lt;&gt;"OK",NA(),VLOOKUP(B890,'Employees'!$A$2:$I$101,2,FALSE)))</f>
        <v/>
      </c>
      <c r="D890" s="2" t="n"/>
      <c r="E890" s="4" t="n"/>
      <c r="F890" s="4" t="n"/>
      <c r="G890" s="12" t="n"/>
      <c r="H890" s="13">
        <f>IF($P890="","",IF($P890&lt;&gt;"OK",NA(),NETWORKDAYS(E890,F890,'Holidays'!$A$2:$A$51)*G890))</f>
        <v/>
      </c>
      <c r="I890" s="13">
        <f>IF($P890="","",IF($P890&lt;&gt;"OK",NA(),H890*'Settings'!$B$4*VLOOKUP(B890,'Employees'!$A$2:$I$101,5,FALSE)))</f>
        <v/>
      </c>
      <c r="J890" s="2" t="n"/>
      <c r="K890" s="2" t="n"/>
      <c r="L890" s="4" t="n"/>
      <c r="M890" s="2" t="n"/>
      <c r="N890" s="13">
        <f>IF($P890="","",IF($P890&lt;&gt;"OK",NA(),IF(J890="Approved",IF(E890&gt;'Settings'!$B$3,0,NETWORKDAYS(E890,MIN(F890,'Settings'!$B$3),'Holidays'!$A$2:$A$51)*G890*'Settings'!$B$4*VLOOKUP(B890,'Employees'!$A$2:$I$101,5,FALSE)),0)))</f>
        <v/>
      </c>
      <c r="O890" s="13">
        <f>IF($P890="","",IF($P890&lt;&gt;"OK",NA(),IF(J890="Approved",I890-N890,0)))</f>
        <v/>
      </c>
      <c r="P890" s="8">
        <f>IF(COUNTA(A890:B890,D890:G890,J890:M890)=0,"",IF('Settings'!$B$7&lt;&gt;"OK","CHECK SETTINGS",IF(OR(A890="",COUNTIFS($A$2:$A$1001,A890)&lt;&gt;1,COUNTIFS('Employees'!$A$2:$A$101,B890,'Employees'!$I$2:$I$101,"OK")&lt;&gt;1,COUNTIFS('Settings'!$H$11:$H$13,D890)&lt;&gt;1),"CHECK ID / TYPE",IF(OR(NOT(ISNUMBER(E890)),NOT(ISNUMBER(F890)),NOT(ISNUMBER(G890))),"CHECK DATES / FRACTION",IF(OR(E890&lt;MAX('Settings'!$B$2,VLOOKUP(B890,'Employees'!$A$2:$H$101,3,FALSE)),F890&gt;'Settings'!$B$5,F890&lt;E890,NOT(OR(G890=1,AND(G890=0.5,E890=F890))),NOT(OR(J890="Pending",J890="Approved",J890="Denied",J890="Canceled"))),"CHECK DATES / FRACTION / STATUS",IF(AND(OR(J890="Approved",J890="Denied"),OR(K890="",NOT(ISNUMBER(L890)))),"ADD DECISION RECORD",IF(AND(OR(J890="Approved",J890="Pending"),COUNTIFS($B$2:$B$1001,B890,$E$2:$E$1001,"&lt;="&amp;F890,$F$2:$F$1001,"&gt;="&amp;E890,$J$2:$J$1001,"&lt;&gt;Denied",$J$2:$J$1001,"&lt;&gt;Canceled")&gt;1),"OVERLAPPING ACTIVE REQUESTS",IF(NETWORKDAYS(E890,F890,'Holidays'!$A$2:$A$51)=0,"NO WORKDAYS","OK"))))))))</f>
        <v/>
      </c>
    </row>
    <row r="891">
      <c r="A891" s="11" t="n"/>
      <c r="B891" s="11" t="n"/>
      <c r="C891" s="8">
        <f>IF($P891="","",IF($P891&lt;&gt;"OK",NA(),VLOOKUP(B891,'Employees'!$A$2:$I$101,2,FALSE)))</f>
        <v/>
      </c>
      <c r="D891" s="2" t="n"/>
      <c r="E891" s="4" t="n"/>
      <c r="F891" s="4" t="n"/>
      <c r="G891" s="12" t="n"/>
      <c r="H891" s="13">
        <f>IF($P891="","",IF($P891&lt;&gt;"OK",NA(),NETWORKDAYS(E891,F891,'Holidays'!$A$2:$A$51)*G891))</f>
        <v/>
      </c>
      <c r="I891" s="13">
        <f>IF($P891="","",IF($P891&lt;&gt;"OK",NA(),H891*'Settings'!$B$4*VLOOKUP(B891,'Employees'!$A$2:$I$101,5,FALSE)))</f>
        <v/>
      </c>
      <c r="J891" s="2" t="n"/>
      <c r="K891" s="2" t="n"/>
      <c r="L891" s="4" t="n"/>
      <c r="M891" s="2" t="n"/>
      <c r="N891" s="13">
        <f>IF($P891="","",IF($P891&lt;&gt;"OK",NA(),IF(J891="Approved",IF(E891&gt;'Settings'!$B$3,0,NETWORKDAYS(E891,MIN(F891,'Settings'!$B$3),'Holidays'!$A$2:$A$51)*G891*'Settings'!$B$4*VLOOKUP(B891,'Employees'!$A$2:$I$101,5,FALSE)),0)))</f>
        <v/>
      </c>
      <c r="O891" s="13">
        <f>IF($P891="","",IF($P891&lt;&gt;"OK",NA(),IF(J891="Approved",I891-N891,0)))</f>
        <v/>
      </c>
      <c r="P891" s="8">
        <f>IF(COUNTA(A891:B891,D891:G891,J891:M891)=0,"",IF('Settings'!$B$7&lt;&gt;"OK","CHECK SETTINGS",IF(OR(A891="",COUNTIFS($A$2:$A$1001,A891)&lt;&gt;1,COUNTIFS('Employees'!$A$2:$A$101,B891,'Employees'!$I$2:$I$101,"OK")&lt;&gt;1,COUNTIFS('Settings'!$H$11:$H$13,D891)&lt;&gt;1),"CHECK ID / TYPE",IF(OR(NOT(ISNUMBER(E891)),NOT(ISNUMBER(F891)),NOT(ISNUMBER(G891))),"CHECK DATES / FRACTION",IF(OR(E891&lt;MAX('Settings'!$B$2,VLOOKUP(B891,'Employees'!$A$2:$H$101,3,FALSE)),F891&gt;'Settings'!$B$5,F891&lt;E891,NOT(OR(G891=1,AND(G891=0.5,E891=F891))),NOT(OR(J891="Pending",J891="Approved",J891="Denied",J891="Canceled"))),"CHECK DATES / FRACTION / STATUS",IF(AND(OR(J891="Approved",J891="Denied"),OR(K891="",NOT(ISNUMBER(L891)))),"ADD DECISION RECORD",IF(AND(OR(J891="Approved",J891="Pending"),COUNTIFS($B$2:$B$1001,B891,$E$2:$E$1001,"&lt;="&amp;F891,$F$2:$F$1001,"&gt;="&amp;E891,$J$2:$J$1001,"&lt;&gt;Denied",$J$2:$J$1001,"&lt;&gt;Canceled")&gt;1),"OVERLAPPING ACTIVE REQUESTS",IF(NETWORKDAYS(E891,F891,'Holidays'!$A$2:$A$51)=0,"NO WORKDAYS","OK"))))))))</f>
        <v/>
      </c>
    </row>
    <row r="892">
      <c r="A892" s="11" t="n"/>
      <c r="B892" s="11" t="n"/>
      <c r="C892" s="8">
        <f>IF($P892="","",IF($P892&lt;&gt;"OK",NA(),VLOOKUP(B892,'Employees'!$A$2:$I$101,2,FALSE)))</f>
        <v/>
      </c>
      <c r="D892" s="2" t="n"/>
      <c r="E892" s="4" t="n"/>
      <c r="F892" s="4" t="n"/>
      <c r="G892" s="12" t="n"/>
      <c r="H892" s="13">
        <f>IF($P892="","",IF($P892&lt;&gt;"OK",NA(),NETWORKDAYS(E892,F892,'Holidays'!$A$2:$A$51)*G892))</f>
        <v/>
      </c>
      <c r="I892" s="13">
        <f>IF($P892="","",IF($P892&lt;&gt;"OK",NA(),H892*'Settings'!$B$4*VLOOKUP(B892,'Employees'!$A$2:$I$101,5,FALSE)))</f>
        <v/>
      </c>
      <c r="J892" s="2" t="n"/>
      <c r="K892" s="2" t="n"/>
      <c r="L892" s="4" t="n"/>
      <c r="M892" s="2" t="n"/>
      <c r="N892" s="13">
        <f>IF($P892="","",IF($P892&lt;&gt;"OK",NA(),IF(J892="Approved",IF(E892&gt;'Settings'!$B$3,0,NETWORKDAYS(E892,MIN(F892,'Settings'!$B$3),'Holidays'!$A$2:$A$51)*G892*'Settings'!$B$4*VLOOKUP(B892,'Employees'!$A$2:$I$101,5,FALSE)),0)))</f>
        <v/>
      </c>
      <c r="O892" s="13">
        <f>IF($P892="","",IF($P892&lt;&gt;"OK",NA(),IF(J892="Approved",I892-N892,0)))</f>
        <v/>
      </c>
      <c r="P892" s="8">
        <f>IF(COUNTA(A892:B892,D892:G892,J892:M892)=0,"",IF('Settings'!$B$7&lt;&gt;"OK","CHECK SETTINGS",IF(OR(A892="",COUNTIFS($A$2:$A$1001,A892)&lt;&gt;1,COUNTIFS('Employees'!$A$2:$A$101,B892,'Employees'!$I$2:$I$101,"OK")&lt;&gt;1,COUNTIFS('Settings'!$H$11:$H$13,D892)&lt;&gt;1),"CHECK ID / TYPE",IF(OR(NOT(ISNUMBER(E892)),NOT(ISNUMBER(F892)),NOT(ISNUMBER(G892))),"CHECK DATES / FRACTION",IF(OR(E892&lt;MAX('Settings'!$B$2,VLOOKUP(B892,'Employees'!$A$2:$H$101,3,FALSE)),F892&gt;'Settings'!$B$5,F892&lt;E892,NOT(OR(G892=1,AND(G892=0.5,E892=F892))),NOT(OR(J892="Pending",J892="Approved",J892="Denied",J892="Canceled"))),"CHECK DATES / FRACTION / STATUS",IF(AND(OR(J892="Approved",J892="Denied"),OR(K892="",NOT(ISNUMBER(L892)))),"ADD DECISION RECORD",IF(AND(OR(J892="Approved",J892="Pending"),COUNTIFS($B$2:$B$1001,B892,$E$2:$E$1001,"&lt;="&amp;F892,$F$2:$F$1001,"&gt;="&amp;E892,$J$2:$J$1001,"&lt;&gt;Denied",$J$2:$J$1001,"&lt;&gt;Canceled")&gt;1),"OVERLAPPING ACTIVE REQUESTS",IF(NETWORKDAYS(E892,F892,'Holidays'!$A$2:$A$51)=0,"NO WORKDAYS","OK"))))))))</f>
        <v/>
      </c>
    </row>
    <row r="893">
      <c r="A893" s="11" t="n"/>
      <c r="B893" s="11" t="n"/>
      <c r="C893" s="8">
        <f>IF($P893="","",IF($P893&lt;&gt;"OK",NA(),VLOOKUP(B893,'Employees'!$A$2:$I$101,2,FALSE)))</f>
        <v/>
      </c>
      <c r="D893" s="2" t="n"/>
      <c r="E893" s="4" t="n"/>
      <c r="F893" s="4" t="n"/>
      <c r="G893" s="12" t="n"/>
      <c r="H893" s="13">
        <f>IF($P893="","",IF($P893&lt;&gt;"OK",NA(),NETWORKDAYS(E893,F893,'Holidays'!$A$2:$A$51)*G893))</f>
        <v/>
      </c>
      <c r="I893" s="13">
        <f>IF($P893="","",IF($P893&lt;&gt;"OK",NA(),H893*'Settings'!$B$4*VLOOKUP(B893,'Employees'!$A$2:$I$101,5,FALSE)))</f>
        <v/>
      </c>
      <c r="J893" s="2" t="n"/>
      <c r="K893" s="2" t="n"/>
      <c r="L893" s="4" t="n"/>
      <c r="M893" s="2" t="n"/>
      <c r="N893" s="13">
        <f>IF($P893="","",IF($P893&lt;&gt;"OK",NA(),IF(J893="Approved",IF(E893&gt;'Settings'!$B$3,0,NETWORKDAYS(E893,MIN(F893,'Settings'!$B$3),'Holidays'!$A$2:$A$51)*G893*'Settings'!$B$4*VLOOKUP(B893,'Employees'!$A$2:$I$101,5,FALSE)),0)))</f>
        <v/>
      </c>
      <c r="O893" s="13">
        <f>IF($P893="","",IF($P893&lt;&gt;"OK",NA(),IF(J893="Approved",I893-N893,0)))</f>
        <v/>
      </c>
      <c r="P893" s="8">
        <f>IF(COUNTA(A893:B893,D893:G893,J893:M893)=0,"",IF('Settings'!$B$7&lt;&gt;"OK","CHECK SETTINGS",IF(OR(A893="",COUNTIFS($A$2:$A$1001,A893)&lt;&gt;1,COUNTIFS('Employees'!$A$2:$A$101,B893,'Employees'!$I$2:$I$101,"OK")&lt;&gt;1,COUNTIFS('Settings'!$H$11:$H$13,D893)&lt;&gt;1),"CHECK ID / TYPE",IF(OR(NOT(ISNUMBER(E893)),NOT(ISNUMBER(F893)),NOT(ISNUMBER(G893))),"CHECK DATES / FRACTION",IF(OR(E893&lt;MAX('Settings'!$B$2,VLOOKUP(B893,'Employees'!$A$2:$H$101,3,FALSE)),F893&gt;'Settings'!$B$5,F893&lt;E893,NOT(OR(G893=1,AND(G893=0.5,E893=F893))),NOT(OR(J893="Pending",J893="Approved",J893="Denied",J893="Canceled"))),"CHECK DATES / FRACTION / STATUS",IF(AND(OR(J893="Approved",J893="Denied"),OR(K893="",NOT(ISNUMBER(L893)))),"ADD DECISION RECORD",IF(AND(OR(J893="Approved",J893="Pending"),COUNTIFS($B$2:$B$1001,B893,$E$2:$E$1001,"&lt;="&amp;F893,$F$2:$F$1001,"&gt;="&amp;E893,$J$2:$J$1001,"&lt;&gt;Denied",$J$2:$J$1001,"&lt;&gt;Canceled")&gt;1),"OVERLAPPING ACTIVE REQUESTS",IF(NETWORKDAYS(E893,F893,'Holidays'!$A$2:$A$51)=0,"NO WORKDAYS","OK"))))))))</f>
        <v/>
      </c>
    </row>
    <row r="894">
      <c r="A894" s="11" t="n"/>
      <c r="B894" s="11" t="n"/>
      <c r="C894" s="8">
        <f>IF($P894="","",IF($P894&lt;&gt;"OK",NA(),VLOOKUP(B894,'Employees'!$A$2:$I$101,2,FALSE)))</f>
        <v/>
      </c>
      <c r="D894" s="2" t="n"/>
      <c r="E894" s="4" t="n"/>
      <c r="F894" s="4" t="n"/>
      <c r="G894" s="12" t="n"/>
      <c r="H894" s="13">
        <f>IF($P894="","",IF($P894&lt;&gt;"OK",NA(),NETWORKDAYS(E894,F894,'Holidays'!$A$2:$A$51)*G894))</f>
        <v/>
      </c>
      <c r="I894" s="13">
        <f>IF($P894="","",IF($P894&lt;&gt;"OK",NA(),H894*'Settings'!$B$4*VLOOKUP(B894,'Employees'!$A$2:$I$101,5,FALSE)))</f>
        <v/>
      </c>
      <c r="J894" s="2" t="n"/>
      <c r="K894" s="2" t="n"/>
      <c r="L894" s="4" t="n"/>
      <c r="M894" s="2" t="n"/>
      <c r="N894" s="13">
        <f>IF($P894="","",IF($P894&lt;&gt;"OK",NA(),IF(J894="Approved",IF(E894&gt;'Settings'!$B$3,0,NETWORKDAYS(E894,MIN(F894,'Settings'!$B$3),'Holidays'!$A$2:$A$51)*G894*'Settings'!$B$4*VLOOKUP(B894,'Employees'!$A$2:$I$101,5,FALSE)),0)))</f>
        <v/>
      </c>
      <c r="O894" s="13">
        <f>IF($P894="","",IF($P894&lt;&gt;"OK",NA(),IF(J894="Approved",I894-N894,0)))</f>
        <v/>
      </c>
      <c r="P894" s="8">
        <f>IF(COUNTA(A894:B894,D894:G894,J894:M894)=0,"",IF('Settings'!$B$7&lt;&gt;"OK","CHECK SETTINGS",IF(OR(A894="",COUNTIFS($A$2:$A$1001,A894)&lt;&gt;1,COUNTIFS('Employees'!$A$2:$A$101,B894,'Employees'!$I$2:$I$101,"OK")&lt;&gt;1,COUNTIFS('Settings'!$H$11:$H$13,D894)&lt;&gt;1),"CHECK ID / TYPE",IF(OR(NOT(ISNUMBER(E894)),NOT(ISNUMBER(F894)),NOT(ISNUMBER(G894))),"CHECK DATES / FRACTION",IF(OR(E894&lt;MAX('Settings'!$B$2,VLOOKUP(B894,'Employees'!$A$2:$H$101,3,FALSE)),F894&gt;'Settings'!$B$5,F894&lt;E894,NOT(OR(G894=1,AND(G894=0.5,E894=F894))),NOT(OR(J894="Pending",J894="Approved",J894="Denied",J894="Canceled"))),"CHECK DATES / FRACTION / STATUS",IF(AND(OR(J894="Approved",J894="Denied"),OR(K894="",NOT(ISNUMBER(L894)))),"ADD DECISION RECORD",IF(AND(OR(J894="Approved",J894="Pending"),COUNTIFS($B$2:$B$1001,B894,$E$2:$E$1001,"&lt;="&amp;F894,$F$2:$F$1001,"&gt;="&amp;E894,$J$2:$J$1001,"&lt;&gt;Denied",$J$2:$J$1001,"&lt;&gt;Canceled")&gt;1),"OVERLAPPING ACTIVE REQUESTS",IF(NETWORKDAYS(E894,F894,'Holidays'!$A$2:$A$51)=0,"NO WORKDAYS","OK"))))))))</f>
        <v/>
      </c>
    </row>
    <row r="895">
      <c r="A895" s="11" t="n"/>
      <c r="B895" s="11" t="n"/>
      <c r="C895" s="8">
        <f>IF($P895="","",IF($P895&lt;&gt;"OK",NA(),VLOOKUP(B895,'Employees'!$A$2:$I$101,2,FALSE)))</f>
        <v/>
      </c>
      <c r="D895" s="2" t="n"/>
      <c r="E895" s="4" t="n"/>
      <c r="F895" s="4" t="n"/>
      <c r="G895" s="12" t="n"/>
      <c r="H895" s="13">
        <f>IF($P895="","",IF($P895&lt;&gt;"OK",NA(),NETWORKDAYS(E895,F895,'Holidays'!$A$2:$A$51)*G895))</f>
        <v/>
      </c>
      <c r="I895" s="13">
        <f>IF($P895="","",IF($P895&lt;&gt;"OK",NA(),H895*'Settings'!$B$4*VLOOKUP(B895,'Employees'!$A$2:$I$101,5,FALSE)))</f>
        <v/>
      </c>
      <c r="J895" s="2" t="n"/>
      <c r="K895" s="2" t="n"/>
      <c r="L895" s="4" t="n"/>
      <c r="M895" s="2" t="n"/>
      <c r="N895" s="13">
        <f>IF($P895="","",IF($P895&lt;&gt;"OK",NA(),IF(J895="Approved",IF(E895&gt;'Settings'!$B$3,0,NETWORKDAYS(E895,MIN(F895,'Settings'!$B$3),'Holidays'!$A$2:$A$51)*G895*'Settings'!$B$4*VLOOKUP(B895,'Employees'!$A$2:$I$101,5,FALSE)),0)))</f>
        <v/>
      </c>
      <c r="O895" s="13">
        <f>IF($P895="","",IF($P895&lt;&gt;"OK",NA(),IF(J895="Approved",I895-N895,0)))</f>
        <v/>
      </c>
      <c r="P895" s="8">
        <f>IF(COUNTA(A895:B895,D895:G895,J895:M895)=0,"",IF('Settings'!$B$7&lt;&gt;"OK","CHECK SETTINGS",IF(OR(A895="",COUNTIFS($A$2:$A$1001,A895)&lt;&gt;1,COUNTIFS('Employees'!$A$2:$A$101,B895,'Employees'!$I$2:$I$101,"OK")&lt;&gt;1,COUNTIFS('Settings'!$H$11:$H$13,D895)&lt;&gt;1),"CHECK ID / TYPE",IF(OR(NOT(ISNUMBER(E895)),NOT(ISNUMBER(F895)),NOT(ISNUMBER(G895))),"CHECK DATES / FRACTION",IF(OR(E895&lt;MAX('Settings'!$B$2,VLOOKUP(B895,'Employees'!$A$2:$H$101,3,FALSE)),F895&gt;'Settings'!$B$5,F895&lt;E895,NOT(OR(G895=1,AND(G895=0.5,E895=F895))),NOT(OR(J895="Pending",J895="Approved",J895="Denied",J895="Canceled"))),"CHECK DATES / FRACTION / STATUS",IF(AND(OR(J895="Approved",J895="Denied"),OR(K895="",NOT(ISNUMBER(L895)))),"ADD DECISION RECORD",IF(AND(OR(J895="Approved",J895="Pending"),COUNTIFS($B$2:$B$1001,B895,$E$2:$E$1001,"&lt;="&amp;F895,$F$2:$F$1001,"&gt;="&amp;E895,$J$2:$J$1001,"&lt;&gt;Denied",$J$2:$J$1001,"&lt;&gt;Canceled")&gt;1),"OVERLAPPING ACTIVE REQUESTS",IF(NETWORKDAYS(E895,F895,'Holidays'!$A$2:$A$51)=0,"NO WORKDAYS","OK"))))))))</f>
        <v/>
      </c>
    </row>
    <row r="896">
      <c r="A896" s="11" t="n"/>
      <c r="B896" s="11" t="n"/>
      <c r="C896" s="8">
        <f>IF($P896="","",IF($P896&lt;&gt;"OK",NA(),VLOOKUP(B896,'Employees'!$A$2:$I$101,2,FALSE)))</f>
        <v/>
      </c>
      <c r="D896" s="2" t="n"/>
      <c r="E896" s="4" t="n"/>
      <c r="F896" s="4" t="n"/>
      <c r="G896" s="12" t="n"/>
      <c r="H896" s="13">
        <f>IF($P896="","",IF($P896&lt;&gt;"OK",NA(),NETWORKDAYS(E896,F896,'Holidays'!$A$2:$A$51)*G896))</f>
        <v/>
      </c>
      <c r="I896" s="13">
        <f>IF($P896="","",IF($P896&lt;&gt;"OK",NA(),H896*'Settings'!$B$4*VLOOKUP(B896,'Employees'!$A$2:$I$101,5,FALSE)))</f>
        <v/>
      </c>
      <c r="J896" s="2" t="n"/>
      <c r="K896" s="2" t="n"/>
      <c r="L896" s="4" t="n"/>
      <c r="M896" s="2" t="n"/>
      <c r="N896" s="13">
        <f>IF($P896="","",IF($P896&lt;&gt;"OK",NA(),IF(J896="Approved",IF(E896&gt;'Settings'!$B$3,0,NETWORKDAYS(E896,MIN(F896,'Settings'!$B$3),'Holidays'!$A$2:$A$51)*G896*'Settings'!$B$4*VLOOKUP(B896,'Employees'!$A$2:$I$101,5,FALSE)),0)))</f>
        <v/>
      </c>
      <c r="O896" s="13">
        <f>IF($P896="","",IF($P896&lt;&gt;"OK",NA(),IF(J896="Approved",I896-N896,0)))</f>
        <v/>
      </c>
      <c r="P896" s="8">
        <f>IF(COUNTA(A896:B896,D896:G896,J896:M896)=0,"",IF('Settings'!$B$7&lt;&gt;"OK","CHECK SETTINGS",IF(OR(A896="",COUNTIFS($A$2:$A$1001,A896)&lt;&gt;1,COUNTIFS('Employees'!$A$2:$A$101,B896,'Employees'!$I$2:$I$101,"OK")&lt;&gt;1,COUNTIFS('Settings'!$H$11:$H$13,D896)&lt;&gt;1),"CHECK ID / TYPE",IF(OR(NOT(ISNUMBER(E896)),NOT(ISNUMBER(F896)),NOT(ISNUMBER(G896))),"CHECK DATES / FRACTION",IF(OR(E896&lt;MAX('Settings'!$B$2,VLOOKUP(B896,'Employees'!$A$2:$H$101,3,FALSE)),F896&gt;'Settings'!$B$5,F896&lt;E896,NOT(OR(G896=1,AND(G896=0.5,E896=F896))),NOT(OR(J896="Pending",J896="Approved",J896="Denied",J896="Canceled"))),"CHECK DATES / FRACTION / STATUS",IF(AND(OR(J896="Approved",J896="Denied"),OR(K896="",NOT(ISNUMBER(L896)))),"ADD DECISION RECORD",IF(AND(OR(J896="Approved",J896="Pending"),COUNTIFS($B$2:$B$1001,B896,$E$2:$E$1001,"&lt;="&amp;F896,$F$2:$F$1001,"&gt;="&amp;E896,$J$2:$J$1001,"&lt;&gt;Denied",$J$2:$J$1001,"&lt;&gt;Canceled")&gt;1),"OVERLAPPING ACTIVE REQUESTS",IF(NETWORKDAYS(E896,F896,'Holidays'!$A$2:$A$51)=0,"NO WORKDAYS","OK"))))))))</f>
        <v/>
      </c>
    </row>
    <row r="897">
      <c r="A897" s="11" t="n"/>
      <c r="B897" s="11" t="n"/>
      <c r="C897" s="8">
        <f>IF($P897="","",IF($P897&lt;&gt;"OK",NA(),VLOOKUP(B897,'Employees'!$A$2:$I$101,2,FALSE)))</f>
        <v/>
      </c>
      <c r="D897" s="2" t="n"/>
      <c r="E897" s="4" t="n"/>
      <c r="F897" s="4" t="n"/>
      <c r="G897" s="12" t="n"/>
      <c r="H897" s="13">
        <f>IF($P897="","",IF($P897&lt;&gt;"OK",NA(),NETWORKDAYS(E897,F897,'Holidays'!$A$2:$A$51)*G897))</f>
        <v/>
      </c>
      <c r="I897" s="13">
        <f>IF($P897="","",IF($P897&lt;&gt;"OK",NA(),H897*'Settings'!$B$4*VLOOKUP(B897,'Employees'!$A$2:$I$101,5,FALSE)))</f>
        <v/>
      </c>
      <c r="J897" s="2" t="n"/>
      <c r="K897" s="2" t="n"/>
      <c r="L897" s="4" t="n"/>
      <c r="M897" s="2" t="n"/>
      <c r="N897" s="13">
        <f>IF($P897="","",IF($P897&lt;&gt;"OK",NA(),IF(J897="Approved",IF(E897&gt;'Settings'!$B$3,0,NETWORKDAYS(E897,MIN(F897,'Settings'!$B$3),'Holidays'!$A$2:$A$51)*G897*'Settings'!$B$4*VLOOKUP(B897,'Employees'!$A$2:$I$101,5,FALSE)),0)))</f>
        <v/>
      </c>
      <c r="O897" s="13">
        <f>IF($P897="","",IF($P897&lt;&gt;"OK",NA(),IF(J897="Approved",I897-N897,0)))</f>
        <v/>
      </c>
      <c r="P897" s="8">
        <f>IF(COUNTA(A897:B897,D897:G897,J897:M897)=0,"",IF('Settings'!$B$7&lt;&gt;"OK","CHECK SETTINGS",IF(OR(A897="",COUNTIFS($A$2:$A$1001,A897)&lt;&gt;1,COUNTIFS('Employees'!$A$2:$A$101,B897,'Employees'!$I$2:$I$101,"OK")&lt;&gt;1,COUNTIFS('Settings'!$H$11:$H$13,D897)&lt;&gt;1),"CHECK ID / TYPE",IF(OR(NOT(ISNUMBER(E897)),NOT(ISNUMBER(F897)),NOT(ISNUMBER(G897))),"CHECK DATES / FRACTION",IF(OR(E897&lt;MAX('Settings'!$B$2,VLOOKUP(B897,'Employees'!$A$2:$H$101,3,FALSE)),F897&gt;'Settings'!$B$5,F897&lt;E897,NOT(OR(G897=1,AND(G897=0.5,E897=F897))),NOT(OR(J897="Pending",J897="Approved",J897="Denied",J897="Canceled"))),"CHECK DATES / FRACTION / STATUS",IF(AND(OR(J897="Approved",J897="Denied"),OR(K897="",NOT(ISNUMBER(L897)))),"ADD DECISION RECORD",IF(AND(OR(J897="Approved",J897="Pending"),COUNTIFS($B$2:$B$1001,B897,$E$2:$E$1001,"&lt;="&amp;F897,$F$2:$F$1001,"&gt;="&amp;E897,$J$2:$J$1001,"&lt;&gt;Denied",$J$2:$J$1001,"&lt;&gt;Canceled")&gt;1),"OVERLAPPING ACTIVE REQUESTS",IF(NETWORKDAYS(E897,F897,'Holidays'!$A$2:$A$51)=0,"NO WORKDAYS","OK"))))))))</f>
        <v/>
      </c>
    </row>
    <row r="898">
      <c r="A898" s="11" t="n"/>
      <c r="B898" s="11" t="n"/>
      <c r="C898" s="8">
        <f>IF($P898="","",IF($P898&lt;&gt;"OK",NA(),VLOOKUP(B898,'Employees'!$A$2:$I$101,2,FALSE)))</f>
        <v/>
      </c>
      <c r="D898" s="2" t="n"/>
      <c r="E898" s="4" t="n"/>
      <c r="F898" s="4" t="n"/>
      <c r="G898" s="12" t="n"/>
      <c r="H898" s="13">
        <f>IF($P898="","",IF($P898&lt;&gt;"OK",NA(),NETWORKDAYS(E898,F898,'Holidays'!$A$2:$A$51)*G898))</f>
        <v/>
      </c>
      <c r="I898" s="13">
        <f>IF($P898="","",IF($P898&lt;&gt;"OK",NA(),H898*'Settings'!$B$4*VLOOKUP(B898,'Employees'!$A$2:$I$101,5,FALSE)))</f>
        <v/>
      </c>
      <c r="J898" s="2" t="n"/>
      <c r="K898" s="2" t="n"/>
      <c r="L898" s="4" t="n"/>
      <c r="M898" s="2" t="n"/>
      <c r="N898" s="13">
        <f>IF($P898="","",IF($P898&lt;&gt;"OK",NA(),IF(J898="Approved",IF(E898&gt;'Settings'!$B$3,0,NETWORKDAYS(E898,MIN(F898,'Settings'!$B$3),'Holidays'!$A$2:$A$51)*G898*'Settings'!$B$4*VLOOKUP(B898,'Employees'!$A$2:$I$101,5,FALSE)),0)))</f>
        <v/>
      </c>
      <c r="O898" s="13">
        <f>IF($P898="","",IF($P898&lt;&gt;"OK",NA(),IF(J898="Approved",I898-N898,0)))</f>
        <v/>
      </c>
      <c r="P898" s="8">
        <f>IF(COUNTA(A898:B898,D898:G898,J898:M898)=0,"",IF('Settings'!$B$7&lt;&gt;"OK","CHECK SETTINGS",IF(OR(A898="",COUNTIFS($A$2:$A$1001,A898)&lt;&gt;1,COUNTIFS('Employees'!$A$2:$A$101,B898,'Employees'!$I$2:$I$101,"OK")&lt;&gt;1,COUNTIFS('Settings'!$H$11:$H$13,D898)&lt;&gt;1),"CHECK ID / TYPE",IF(OR(NOT(ISNUMBER(E898)),NOT(ISNUMBER(F898)),NOT(ISNUMBER(G898))),"CHECK DATES / FRACTION",IF(OR(E898&lt;MAX('Settings'!$B$2,VLOOKUP(B898,'Employees'!$A$2:$H$101,3,FALSE)),F898&gt;'Settings'!$B$5,F898&lt;E898,NOT(OR(G898=1,AND(G898=0.5,E898=F898))),NOT(OR(J898="Pending",J898="Approved",J898="Denied",J898="Canceled"))),"CHECK DATES / FRACTION / STATUS",IF(AND(OR(J898="Approved",J898="Denied"),OR(K898="",NOT(ISNUMBER(L898)))),"ADD DECISION RECORD",IF(AND(OR(J898="Approved",J898="Pending"),COUNTIFS($B$2:$B$1001,B898,$E$2:$E$1001,"&lt;="&amp;F898,$F$2:$F$1001,"&gt;="&amp;E898,$J$2:$J$1001,"&lt;&gt;Denied",$J$2:$J$1001,"&lt;&gt;Canceled")&gt;1),"OVERLAPPING ACTIVE REQUESTS",IF(NETWORKDAYS(E898,F898,'Holidays'!$A$2:$A$51)=0,"NO WORKDAYS","OK"))))))))</f>
        <v/>
      </c>
    </row>
    <row r="899">
      <c r="A899" s="11" t="n"/>
      <c r="B899" s="11" t="n"/>
      <c r="C899" s="8">
        <f>IF($P899="","",IF($P899&lt;&gt;"OK",NA(),VLOOKUP(B899,'Employees'!$A$2:$I$101,2,FALSE)))</f>
        <v/>
      </c>
      <c r="D899" s="2" t="n"/>
      <c r="E899" s="4" t="n"/>
      <c r="F899" s="4" t="n"/>
      <c r="G899" s="12" t="n"/>
      <c r="H899" s="13">
        <f>IF($P899="","",IF($P899&lt;&gt;"OK",NA(),NETWORKDAYS(E899,F899,'Holidays'!$A$2:$A$51)*G899))</f>
        <v/>
      </c>
      <c r="I899" s="13">
        <f>IF($P899="","",IF($P899&lt;&gt;"OK",NA(),H899*'Settings'!$B$4*VLOOKUP(B899,'Employees'!$A$2:$I$101,5,FALSE)))</f>
        <v/>
      </c>
      <c r="J899" s="2" t="n"/>
      <c r="K899" s="2" t="n"/>
      <c r="L899" s="4" t="n"/>
      <c r="M899" s="2" t="n"/>
      <c r="N899" s="13">
        <f>IF($P899="","",IF($P899&lt;&gt;"OK",NA(),IF(J899="Approved",IF(E899&gt;'Settings'!$B$3,0,NETWORKDAYS(E899,MIN(F899,'Settings'!$B$3),'Holidays'!$A$2:$A$51)*G899*'Settings'!$B$4*VLOOKUP(B899,'Employees'!$A$2:$I$101,5,FALSE)),0)))</f>
        <v/>
      </c>
      <c r="O899" s="13">
        <f>IF($P899="","",IF($P899&lt;&gt;"OK",NA(),IF(J899="Approved",I899-N899,0)))</f>
        <v/>
      </c>
      <c r="P899" s="8">
        <f>IF(COUNTA(A899:B899,D899:G899,J899:M899)=0,"",IF('Settings'!$B$7&lt;&gt;"OK","CHECK SETTINGS",IF(OR(A899="",COUNTIFS($A$2:$A$1001,A899)&lt;&gt;1,COUNTIFS('Employees'!$A$2:$A$101,B899,'Employees'!$I$2:$I$101,"OK")&lt;&gt;1,COUNTIFS('Settings'!$H$11:$H$13,D899)&lt;&gt;1),"CHECK ID / TYPE",IF(OR(NOT(ISNUMBER(E899)),NOT(ISNUMBER(F899)),NOT(ISNUMBER(G899))),"CHECK DATES / FRACTION",IF(OR(E899&lt;MAX('Settings'!$B$2,VLOOKUP(B899,'Employees'!$A$2:$H$101,3,FALSE)),F899&gt;'Settings'!$B$5,F899&lt;E899,NOT(OR(G899=1,AND(G899=0.5,E899=F899))),NOT(OR(J899="Pending",J899="Approved",J899="Denied",J899="Canceled"))),"CHECK DATES / FRACTION / STATUS",IF(AND(OR(J899="Approved",J899="Denied"),OR(K899="",NOT(ISNUMBER(L899)))),"ADD DECISION RECORD",IF(AND(OR(J899="Approved",J899="Pending"),COUNTIFS($B$2:$B$1001,B899,$E$2:$E$1001,"&lt;="&amp;F899,$F$2:$F$1001,"&gt;="&amp;E899,$J$2:$J$1001,"&lt;&gt;Denied",$J$2:$J$1001,"&lt;&gt;Canceled")&gt;1),"OVERLAPPING ACTIVE REQUESTS",IF(NETWORKDAYS(E899,F899,'Holidays'!$A$2:$A$51)=0,"NO WORKDAYS","OK"))))))))</f>
        <v/>
      </c>
    </row>
    <row r="900">
      <c r="A900" s="11" t="n"/>
      <c r="B900" s="11" t="n"/>
      <c r="C900" s="8">
        <f>IF($P900="","",IF($P900&lt;&gt;"OK",NA(),VLOOKUP(B900,'Employees'!$A$2:$I$101,2,FALSE)))</f>
        <v/>
      </c>
      <c r="D900" s="2" t="n"/>
      <c r="E900" s="4" t="n"/>
      <c r="F900" s="4" t="n"/>
      <c r="G900" s="12" t="n"/>
      <c r="H900" s="13">
        <f>IF($P900="","",IF($P900&lt;&gt;"OK",NA(),NETWORKDAYS(E900,F900,'Holidays'!$A$2:$A$51)*G900))</f>
        <v/>
      </c>
      <c r="I900" s="13">
        <f>IF($P900="","",IF($P900&lt;&gt;"OK",NA(),H900*'Settings'!$B$4*VLOOKUP(B900,'Employees'!$A$2:$I$101,5,FALSE)))</f>
        <v/>
      </c>
      <c r="J900" s="2" t="n"/>
      <c r="K900" s="2" t="n"/>
      <c r="L900" s="4" t="n"/>
      <c r="M900" s="2" t="n"/>
      <c r="N900" s="13">
        <f>IF($P900="","",IF($P900&lt;&gt;"OK",NA(),IF(J900="Approved",IF(E900&gt;'Settings'!$B$3,0,NETWORKDAYS(E900,MIN(F900,'Settings'!$B$3),'Holidays'!$A$2:$A$51)*G900*'Settings'!$B$4*VLOOKUP(B900,'Employees'!$A$2:$I$101,5,FALSE)),0)))</f>
        <v/>
      </c>
      <c r="O900" s="13">
        <f>IF($P900="","",IF($P900&lt;&gt;"OK",NA(),IF(J900="Approved",I900-N900,0)))</f>
        <v/>
      </c>
      <c r="P900" s="8">
        <f>IF(COUNTA(A900:B900,D900:G900,J900:M900)=0,"",IF('Settings'!$B$7&lt;&gt;"OK","CHECK SETTINGS",IF(OR(A900="",COUNTIFS($A$2:$A$1001,A900)&lt;&gt;1,COUNTIFS('Employees'!$A$2:$A$101,B900,'Employees'!$I$2:$I$101,"OK")&lt;&gt;1,COUNTIFS('Settings'!$H$11:$H$13,D900)&lt;&gt;1),"CHECK ID / TYPE",IF(OR(NOT(ISNUMBER(E900)),NOT(ISNUMBER(F900)),NOT(ISNUMBER(G900))),"CHECK DATES / FRACTION",IF(OR(E900&lt;MAX('Settings'!$B$2,VLOOKUP(B900,'Employees'!$A$2:$H$101,3,FALSE)),F900&gt;'Settings'!$B$5,F900&lt;E900,NOT(OR(G900=1,AND(G900=0.5,E900=F900))),NOT(OR(J900="Pending",J900="Approved",J900="Denied",J900="Canceled"))),"CHECK DATES / FRACTION / STATUS",IF(AND(OR(J900="Approved",J900="Denied"),OR(K900="",NOT(ISNUMBER(L900)))),"ADD DECISION RECORD",IF(AND(OR(J900="Approved",J900="Pending"),COUNTIFS($B$2:$B$1001,B900,$E$2:$E$1001,"&lt;="&amp;F900,$F$2:$F$1001,"&gt;="&amp;E900,$J$2:$J$1001,"&lt;&gt;Denied",$J$2:$J$1001,"&lt;&gt;Canceled")&gt;1),"OVERLAPPING ACTIVE REQUESTS",IF(NETWORKDAYS(E900,F900,'Holidays'!$A$2:$A$51)=0,"NO WORKDAYS","OK"))))))))</f>
        <v/>
      </c>
    </row>
    <row r="901">
      <c r="A901" s="11" t="n"/>
      <c r="B901" s="11" t="n"/>
      <c r="C901" s="8">
        <f>IF($P901="","",IF($P901&lt;&gt;"OK",NA(),VLOOKUP(B901,'Employees'!$A$2:$I$101,2,FALSE)))</f>
        <v/>
      </c>
      <c r="D901" s="2" t="n"/>
      <c r="E901" s="4" t="n"/>
      <c r="F901" s="4" t="n"/>
      <c r="G901" s="12" t="n"/>
      <c r="H901" s="13">
        <f>IF($P901="","",IF($P901&lt;&gt;"OK",NA(),NETWORKDAYS(E901,F901,'Holidays'!$A$2:$A$51)*G901))</f>
        <v/>
      </c>
      <c r="I901" s="13">
        <f>IF($P901="","",IF($P901&lt;&gt;"OK",NA(),H901*'Settings'!$B$4*VLOOKUP(B901,'Employees'!$A$2:$I$101,5,FALSE)))</f>
        <v/>
      </c>
      <c r="J901" s="2" t="n"/>
      <c r="K901" s="2" t="n"/>
      <c r="L901" s="4" t="n"/>
      <c r="M901" s="2" t="n"/>
      <c r="N901" s="13">
        <f>IF($P901="","",IF($P901&lt;&gt;"OK",NA(),IF(J901="Approved",IF(E901&gt;'Settings'!$B$3,0,NETWORKDAYS(E901,MIN(F901,'Settings'!$B$3),'Holidays'!$A$2:$A$51)*G901*'Settings'!$B$4*VLOOKUP(B901,'Employees'!$A$2:$I$101,5,FALSE)),0)))</f>
        <v/>
      </c>
      <c r="O901" s="13">
        <f>IF($P901="","",IF($P901&lt;&gt;"OK",NA(),IF(J901="Approved",I901-N901,0)))</f>
        <v/>
      </c>
      <c r="P901" s="8">
        <f>IF(COUNTA(A901:B901,D901:G901,J901:M901)=0,"",IF('Settings'!$B$7&lt;&gt;"OK","CHECK SETTINGS",IF(OR(A901="",COUNTIFS($A$2:$A$1001,A901)&lt;&gt;1,COUNTIFS('Employees'!$A$2:$A$101,B901,'Employees'!$I$2:$I$101,"OK")&lt;&gt;1,COUNTIFS('Settings'!$H$11:$H$13,D901)&lt;&gt;1),"CHECK ID / TYPE",IF(OR(NOT(ISNUMBER(E901)),NOT(ISNUMBER(F901)),NOT(ISNUMBER(G901))),"CHECK DATES / FRACTION",IF(OR(E901&lt;MAX('Settings'!$B$2,VLOOKUP(B901,'Employees'!$A$2:$H$101,3,FALSE)),F901&gt;'Settings'!$B$5,F901&lt;E901,NOT(OR(G901=1,AND(G901=0.5,E901=F901))),NOT(OR(J901="Pending",J901="Approved",J901="Denied",J901="Canceled"))),"CHECK DATES / FRACTION / STATUS",IF(AND(OR(J901="Approved",J901="Denied"),OR(K901="",NOT(ISNUMBER(L901)))),"ADD DECISION RECORD",IF(AND(OR(J901="Approved",J901="Pending"),COUNTIFS($B$2:$B$1001,B901,$E$2:$E$1001,"&lt;="&amp;F901,$F$2:$F$1001,"&gt;="&amp;E901,$J$2:$J$1001,"&lt;&gt;Denied",$J$2:$J$1001,"&lt;&gt;Canceled")&gt;1),"OVERLAPPING ACTIVE REQUESTS",IF(NETWORKDAYS(E901,F901,'Holidays'!$A$2:$A$51)=0,"NO WORKDAYS","OK"))))))))</f>
        <v/>
      </c>
    </row>
    <row r="902">
      <c r="A902" s="11" t="n"/>
      <c r="B902" s="11" t="n"/>
      <c r="C902" s="8">
        <f>IF($P902="","",IF($P902&lt;&gt;"OK",NA(),VLOOKUP(B902,'Employees'!$A$2:$I$101,2,FALSE)))</f>
        <v/>
      </c>
      <c r="D902" s="2" t="n"/>
      <c r="E902" s="4" t="n"/>
      <c r="F902" s="4" t="n"/>
      <c r="G902" s="12" t="n"/>
      <c r="H902" s="13">
        <f>IF($P902="","",IF($P902&lt;&gt;"OK",NA(),NETWORKDAYS(E902,F902,'Holidays'!$A$2:$A$51)*G902))</f>
        <v/>
      </c>
      <c r="I902" s="13">
        <f>IF($P902="","",IF($P902&lt;&gt;"OK",NA(),H902*'Settings'!$B$4*VLOOKUP(B902,'Employees'!$A$2:$I$101,5,FALSE)))</f>
        <v/>
      </c>
      <c r="J902" s="2" t="n"/>
      <c r="K902" s="2" t="n"/>
      <c r="L902" s="4" t="n"/>
      <c r="M902" s="2" t="n"/>
      <c r="N902" s="13">
        <f>IF($P902="","",IF($P902&lt;&gt;"OK",NA(),IF(J902="Approved",IF(E902&gt;'Settings'!$B$3,0,NETWORKDAYS(E902,MIN(F902,'Settings'!$B$3),'Holidays'!$A$2:$A$51)*G902*'Settings'!$B$4*VLOOKUP(B902,'Employees'!$A$2:$I$101,5,FALSE)),0)))</f>
        <v/>
      </c>
      <c r="O902" s="13">
        <f>IF($P902="","",IF($P902&lt;&gt;"OK",NA(),IF(J902="Approved",I902-N902,0)))</f>
        <v/>
      </c>
      <c r="P902" s="8">
        <f>IF(COUNTA(A902:B902,D902:G902,J902:M902)=0,"",IF('Settings'!$B$7&lt;&gt;"OK","CHECK SETTINGS",IF(OR(A902="",COUNTIFS($A$2:$A$1001,A902)&lt;&gt;1,COUNTIFS('Employees'!$A$2:$A$101,B902,'Employees'!$I$2:$I$101,"OK")&lt;&gt;1,COUNTIFS('Settings'!$H$11:$H$13,D902)&lt;&gt;1),"CHECK ID / TYPE",IF(OR(NOT(ISNUMBER(E902)),NOT(ISNUMBER(F902)),NOT(ISNUMBER(G902))),"CHECK DATES / FRACTION",IF(OR(E902&lt;MAX('Settings'!$B$2,VLOOKUP(B902,'Employees'!$A$2:$H$101,3,FALSE)),F902&gt;'Settings'!$B$5,F902&lt;E902,NOT(OR(G902=1,AND(G902=0.5,E902=F902))),NOT(OR(J902="Pending",J902="Approved",J902="Denied",J902="Canceled"))),"CHECK DATES / FRACTION / STATUS",IF(AND(OR(J902="Approved",J902="Denied"),OR(K902="",NOT(ISNUMBER(L902)))),"ADD DECISION RECORD",IF(AND(OR(J902="Approved",J902="Pending"),COUNTIFS($B$2:$B$1001,B902,$E$2:$E$1001,"&lt;="&amp;F902,$F$2:$F$1001,"&gt;="&amp;E902,$J$2:$J$1001,"&lt;&gt;Denied",$J$2:$J$1001,"&lt;&gt;Canceled")&gt;1),"OVERLAPPING ACTIVE REQUESTS",IF(NETWORKDAYS(E902,F902,'Holidays'!$A$2:$A$51)=0,"NO WORKDAYS","OK"))))))))</f>
        <v/>
      </c>
    </row>
    <row r="903">
      <c r="A903" s="11" t="n"/>
      <c r="B903" s="11" t="n"/>
      <c r="C903" s="8">
        <f>IF($P903="","",IF($P903&lt;&gt;"OK",NA(),VLOOKUP(B903,'Employees'!$A$2:$I$101,2,FALSE)))</f>
        <v/>
      </c>
      <c r="D903" s="2" t="n"/>
      <c r="E903" s="4" t="n"/>
      <c r="F903" s="4" t="n"/>
      <c r="G903" s="12" t="n"/>
      <c r="H903" s="13">
        <f>IF($P903="","",IF($P903&lt;&gt;"OK",NA(),NETWORKDAYS(E903,F903,'Holidays'!$A$2:$A$51)*G903))</f>
        <v/>
      </c>
      <c r="I903" s="13">
        <f>IF($P903="","",IF($P903&lt;&gt;"OK",NA(),H903*'Settings'!$B$4*VLOOKUP(B903,'Employees'!$A$2:$I$101,5,FALSE)))</f>
        <v/>
      </c>
      <c r="J903" s="2" t="n"/>
      <c r="K903" s="2" t="n"/>
      <c r="L903" s="4" t="n"/>
      <c r="M903" s="2" t="n"/>
      <c r="N903" s="13">
        <f>IF($P903="","",IF($P903&lt;&gt;"OK",NA(),IF(J903="Approved",IF(E903&gt;'Settings'!$B$3,0,NETWORKDAYS(E903,MIN(F903,'Settings'!$B$3),'Holidays'!$A$2:$A$51)*G903*'Settings'!$B$4*VLOOKUP(B903,'Employees'!$A$2:$I$101,5,FALSE)),0)))</f>
        <v/>
      </c>
      <c r="O903" s="13">
        <f>IF($P903="","",IF($P903&lt;&gt;"OK",NA(),IF(J903="Approved",I903-N903,0)))</f>
        <v/>
      </c>
      <c r="P903" s="8">
        <f>IF(COUNTA(A903:B903,D903:G903,J903:M903)=0,"",IF('Settings'!$B$7&lt;&gt;"OK","CHECK SETTINGS",IF(OR(A903="",COUNTIFS($A$2:$A$1001,A903)&lt;&gt;1,COUNTIFS('Employees'!$A$2:$A$101,B903,'Employees'!$I$2:$I$101,"OK")&lt;&gt;1,COUNTIFS('Settings'!$H$11:$H$13,D903)&lt;&gt;1),"CHECK ID / TYPE",IF(OR(NOT(ISNUMBER(E903)),NOT(ISNUMBER(F903)),NOT(ISNUMBER(G903))),"CHECK DATES / FRACTION",IF(OR(E903&lt;MAX('Settings'!$B$2,VLOOKUP(B903,'Employees'!$A$2:$H$101,3,FALSE)),F903&gt;'Settings'!$B$5,F903&lt;E903,NOT(OR(G903=1,AND(G903=0.5,E903=F903))),NOT(OR(J903="Pending",J903="Approved",J903="Denied",J903="Canceled"))),"CHECK DATES / FRACTION / STATUS",IF(AND(OR(J903="Approved",J903="Denied"),OR(K903="",NOT(ISNUMBER(L903)))),"ADD DECISION RECORD",IF(AND(OR(J903="Approved",J903="Pending"),COUNTIFS($B$2:$B$1001,B903,$E$2:$E$1001,"&lt;="&amp;F903,$F$2:$F$1001,"&gt;="&amp;E903,$J$2:$J$1001,"&lt;&gt;Denied",$J$2:$J$1001,"&lt;&gt;Canceled")&gt;1),"OVERLAPPING ACTIVE REQUESTS",IF(NETWORKDAYS(E903,F903,'Holidays'!$A$2:$A$51)=0,"NO WORKDAYS","OK"))))))))</f>
        <v/>
      </c>
    </row>
    <row r="904">
      <c r="A904" s="11" t="n"/>
      <c r="B904" s="11" t="n"/>
      <c r="C904" s="8">
        <f>IF($P904="","",IF($P904&lt;&gt;"OK",NA(),VLOOKUP(B904,'Employees'!$A$2:$I$101,2,FALSE)))</f>
        <v/>
      </c>
      <c r="D904" s="2" t="n"/>
      <c r="E904" s="4" t="n"/>
      <c r="F904" s="4" t="n"/>
      <c r="G904" s="12" t="n"/>
      <c r="H904" s="13">
        <f>IF($P904="","",IF($P904&lt;&gt;"OK",NA(),NETWORKDAYS(E904,F904,'Holidays'!$A$2:$A$51)*G904))</f>
        <v/>
      </c>
      <c r="I904" s="13">
        <f>IF($P904="","",IF($P904&lt;&gt;"OK",NA(),H904*'Settings'!$B$4*VLOOKUP(B904,'Employees'!$A$2:$I$101,5,FALSE)))</f>
        <v/>
      </c>
      <c r="J904" s="2" t="n"/>
      <c r="K904" s="2" t="n"/>
      <c r="L904" s="4" t="n"/>
      <c r="M904" s="2" t="n"/>
      <c r="N904" s="13">
        <f>IF($P904="","",IF($P904&lt;&gt;"OK",NA(),IF(J904="Approved",IF(E904&gt;'Settings'!$B$3,0,NETWORKDAYS(E904,MIN(F904,'Settings'!$B$3),'Holidays'!$A$2:$A$51)*G904*'Settings'!$B$4*VLOOKUP(B904,'Employees'!$A$2:$I$101,5,FALSE)),0)))</f>
        <v/>
      </c>
      <c r="O904" s="13">
        <f>IF($P904="","",IF($P904&lt;&gt;"OK",NA(),IF(J904="Approved",I904-N904,0)))</f>
        <v/>
      </c>
      <c r="P904" s="8">
        <f>IF(COUNTA(A904:B904,D904:G904,J904:M904)=0,"",IF('Settings'!$B$7&lt;&gt;"OK","CHECK SETTINGS",IF(OR(A904="",COUNTIFS($A$2:$A$1001,A904)&lt;&gt;1,COUNTIFS('Employees'!$A$2:$A$101,B904,'Employees'!$I$2:$I$101,"OK")&lt;&gt;1,COUNTIFS('Settings'!$H$11:$H$13,D904)&lt;&gt;1),"CHECK ID / TYPE",IF(OR(NOT(ISNUMBER(E904)),NOT(ISNUMBER(F904)),NOT(ISNUMBER(G904))),"CHECK DATES / FRACTION",IF(OR(E904&lt;MAX('Settings'!$B$2,VLOOKUP(B904,'Employees'!$A$2:$H$101,3,FALSE)),F904&gt;'Settings'!$B$5,F904&lt;E904,NOT(OR(G904=1,AND(G904=0.5,E904=F904))),NOT(OR(J904="Pending",J904="Approved",J904="Denied",J904="Canceled"))),"CHECK DATES / FRACTION / STATUS",IF(AND(OR(J904="Approved",J904="Denied"),OR(K904="",NOT(ISNUMBER(L904)))),"ADD DECISION RECORD",IF(AND(OR(J904="Approved",J904="Pending"),COUNTIFS($B$2:$B$1001,B904,$E$2:$E$1001,"&lt;="&amp;F904,$F$2:$F$1001,"&gt;="&amp;E904,$J$2:$J$1001,"&lt;&gt;Denied",$J$2:$J$1001,"&lt;&gt;Canceled")&gt;1),"OVERLAPPING ACTIVE REQUESTS",IF(NETWORKDAYS(E904,F904,'Holidays'!$A$2:$A$51)=0,"NO WORKDAYS","OK"))))))))</f>
        <v/>
      </c>
    </row>
    <row r="905">
      <c r="A905" s="11" t="n"/>
      <c r="B905" s="11" t="n"/>
      <c r="C905" s="8">
        <f>IF($P905="","",IF($P905&lt;&gt;"OK",NA(),VLOOKUP(B905,'Employees'!$A$2:$I$101,2,FALSE)))</f>
        <v/>
      </c>
      <c r="D905" s="2" t="n"/>
      <c r="E905" s="4" t="n"/>
      <c r="F905" s="4" t="n"/>
      <c r="G905" s="12" t="n"/>
      <c r="H905" s="13">
        <f>IF($P905="","",IF($P905&lt;&gt;"OK",NA(),NETWORKDAYS(E905,F905,'Holidays'!$A$2:$A$51)*G905))</f>
        <v/>
      </c>
      <c r="I905" s="13">
        <f>IF($P905="","",IF($P905&lt;&gt;"OK",NA(),H905*'Settings'!$B$4*VLOOKUP(B905,'Employees'!$A$2:$I$101,5,FALSE)))</f>
        <v/>
      </c>
      <c r="J905" s="2" t="n"/>
      <c r="K905" s="2" t="n"/>
      <c r="L905" s="4" t="n"/>
      <c r="M905" s="2" t="n"/>
      <c r="N905" s="13">
        <f>IF($P905="","",IF($P905&lt;&gt;"OK",NA(),IF(J905="Approved",IF(E905&gt;'Settings'!$B$3,0,NETWORKDAYS(E905,MIN(F905,'Settings'!$B$3),'Holidays'!$A$2:$A$51)*G905*'Settings'!$B$4*VLOOKUP(B905,'Employees'!$A$2:$I$101,5,FALSE)),0)))</f>
        <v/>
      </c>
      <c r="O905" s="13">
        <f>IF($P905="","",IF($P905&lt;&gt;"OK",NA(),IF(J905="Approved",I905-N905,0)))</f>
        <v/>
      </c>
      <c r="P905" s="8">
        <f>IF(COUNTA(A905:B905,D905:G905,J905:M905)=0,"",IF('Settings'!$B$7&lt;&gt;"OK","CHECK SETTINGS",IF(OR(A905="",COUNTIFS($A$2:$A$1001,A905)&lt;&gt;1,COUNTIFS('Employees'!$A$2:$A$101,B905,'Employees'!$I$2:$I$101,"OK")&lt;&gt;1,COUNTIFS('Settings'!$H$11:$H$13,D905)&lt;&gt;1),"CHECK ID / TYPE",IF(OR(NOT(ISNUMBER(E905)),NOT(ISNUMBER(F905)),NOT(ISNUMBER(G905))),"CHECK DATES / FRACTION",IF(OR(E905&lt;MAX('Settings'!$B$2,VLOOKUP(B905,'Employees'!$A$2:$H$101,3,FALSE)),F905&gt;'Settings'!$B$5,F905&lt;E905,NOT(OR(G905=1,AND(G905=0.5,E905=F905))),NOT(OR(J905="Pending",J905="Approved",J905="Denied",J905="Canceled"))),"CHECK DATES / FRACTION / STATUS",IF(AND(OR(J905="Approved",J905="Denied"),OR(K905="",NOT(ISNUMBER(L905)))),"ADD DECISION RECORD",IF(AND(OR(J905="Approved",J905="Pending"),COUNTIFS($B$2:$B$1001,B905,$E$2:$E$1001,"&lt;="&amp;F905,$F$2:$F$1001,"&gt;="&amp;E905,$J$2:$J$1001,"&lt;&gt;Denied",$J$2:$J$1001,"&lt;&gt;Canceled")&gt;1),"OVERLAPPING ACTIVE REQUESTS",IF(NETWORKDAYS(E905,F905,'Holidays'!$A$2:$A$51)=0,"NO WORKDAYS","OK"))))))))</f>
        <v/>
      </c>
    </row>
    <row r="906">
      <c r="A906" s="11" t="n"/>
      <c r="B906" s="11" t="n"/>
      <c r="C906" s="8">
        <f>IF($P906="","",IF($P906&lt;&gt;"OK",NA(),VLOOKUP(B906,'Employees'!$A$2:$I$101,2,FALSE)))</f>
        <v/>
      </c>
      <c r="D906" s="2" t="n"/>
      <c r="E906" s="4" t="n"/>
      <c r="F906" s="4" t="n"/>
      <c r="G906" s="12" t="n"/>
      <c r="H906" s="13">
        <f>IF($P906="","",IF($P906&lt;&gt;"OK",NA(),NETWORKDAYS(E906,F906,'Holidays'!$A$2:$A$51)*G906))</f>
        <v/>
      </c>
      <c r="I906" s="13">
        <f>IF($P906="","",IF($P906&lt;&gt;"OK",NA(),H906*'Settings'!$B$4*VLOOKUP(B906,'Employees'!$A$2:$I$101,5,FALSE)))</f>
        <v/>
      </c>
      <c r="J906" s="2" t="n"/>
      <c r="K906" s="2" t="n"/>
      <c r="L906" s="4" t="n"/>
      <c r="M906" s="2" t="n"/>
      <c r="N906" s="13">
        <f>IF($P906="","",IF($P906&lt;&gt;"OK",NA(),IF(J906="Approved",IF(E906&gt;'Settings'!$B$3,0,NETWORKDAYS(E906,MIN(F906,'Settings'!$B$3),'Holidays'!$A$2:$A$51)*G906*'Settings'!$B$4*VLOOKUP(B906,'Employees'!$A$2:$I$101,5,FALSE)),0)))</f>
        <v/>
      </c>
      <c r="O906" s="13">
        <f>IF($P906="","",IF($P906&lt;&gt;"OK",NA(),IF(J906="Approved",I906-N906,0)))</f>
        <v/>
      </c>
      <c r="P906" s="8">
        <f>IF(COUNTA(A906:B906,D906:G906,J906:M906)=0,"",IF('Settings'!$B$7&lt;&gt;"OK","CHECK SETTINGS",IF(OR(A906="",COUNTIFS($A$2:$A$1001,A906)&lt;&gt;1,COUNTIFS('Employees'!$A$2:$A$101,B906,'Employees'!$I$2:$I$101,"OK")&lt;&gt;1,COUNTIFS('Settings'!$H$11:$H$13,D906)&lt;&gt;1),"CHECK ID / TYPE",IF(OR(NOT(ISNUMBER(E906)),NOT(ISNUMBER(F906)),NOT(ISNUMBER(G906))),"CHECK DATES / FRACTION",IF(OR(E906&lt;MAX('Settings'!$B$2,VLOOKUP(B906,'Employees'!$A$2:$H$101,3,FALSE)),F906&gt;'Settings'!$B$5,F906&lt;E906,NOT(OR(G906=1,AND(G906=0.5,E906=F906))),NOT(OR(J906="Pending",J906="Approved",J906="Denied",J906="Canceled"))),"CHECK DATES / FRACTION / STATUS",IF(AND(OR(J906="Approved",J906="Denied"),OR(K906="",NOT(ISNUMBER(L906)))),"ADD DECISION RECORD",IF(AND(OR(J906="Approved",J906="Pending"),COUNTIFS($B$2:$B$1001,B906,$E$2:$E$1001,"&lt;="&amp;F906,$F$2:$F$1001,"&gt;="&amp;E906,$J$2:$J$1001,"&lt;&gt;Denied",$J$2:$J$1001,"&lt;&gt;Canceled")&gt;1),"OVERLAPPING ACTIVE REQUESTS",IF(NETWORKDAYS(E906,F906,'Holidays'!$A$2:$A$51)=0,"NO WORKDAYS","OK"))))))))</f>
        <v/>
      </c>
    </row>
    <row r="907">
      <c r="A907" s="11" t="n"/>
      <c r="B907" s="11" t="n"/>
      <c r="C907" s="8">
        <f>IF($P907="","",IF($P907&lt;&gt;"OK",NA(),VLOOKUP(B907,'Employees'!$A$2:$I$101,2,FALSE)))</f>
        <v/>
      </c>
      <c r="D907" s="2" t="n"/>
      <c r="E907" s="4" t="n"/>
      <c r="F907" s="4" t="n"/>
      <c r="G907" s="12" t="n"/>
      <c r="H907" s="13">
        <f>IF($P907="","",IF($P907&lt;&gt;"OK",NA(),NETWORKDAYS(E907,F907,'Holidays'!$A$2:$A$51)*G907))</f>
        <v/>
      </c>
      <c r="I907" s="13">
        <f>IF($P907="","",IF($P907&lt;&gt;"OK",NA(),H907*'Settings'!$B$4*VLOOKUP(B907,'Employees'!$A$2:$I$101,5,FALSE)))</f>
        <v/>
      </c>
      <c r="J907" s="2" t="n"/>
      <c r="K907" s="2" t="n"/>
      <c r="L907" s="4" t="n"/>
      <c r="M907" s="2" t="n"/>
      <c r="N907" s="13">
        <f>IF($P907="","",IF($P907&lt;&gt;"OK",NA(),IF(J907="Approved",IF(E907&gt;'Settings'!$B$3,0,NETWORKDAYS(E907,MIN(F907,'Settings'!$B$3),'Holidays'!$A$2:$A$51)*G907*'Settings'!$B$4*VLOOKUP(B907,'Employees'!$A$2:$I$101,5,FALSE)),0)))</f>
        <v/>
      </c>
      <c r="O907" s="13">
        <f>IF($P907="","",IF($P907&lt;&gt;"OK",NA(),IF(J907="Approved",I907-N907,0)))</f>
        <v/>
      </c>
      <c r="P907" s="8">
        <f>IF(COUNTA(A907:B907,D907:G907,J907:M907)=0,"",IF('Settings'!$B$7&lt;&gt;"OK","CHECK SETTINGS",IF(OR(A907="",COUNTIFS($A$2:$A$1001,A907)&lt;&gt;1,COUNTIFS('Employees'!$A$2:$A$101,B907,'Employees'!$I$2:$I$101,"OK")&lt;&gt;1,COUNTIFS('Settings'!$H$11:$H$13,D907)&lt;&gt;1),"CHECK ID / TYPE",IF(OR(NOT(ISNUMBER(E907)),NOT(ISNUMBER(F907)),NOT(ISNUMBER(G907))),"CHECK DATES / FRACTION",IF(OR(E907&lt;MAX('Settings'!$B$2,VLOOKUP(B907,'Employees'!$A$2:$H$101,3,FALSE)),F907&gt;'Settings'!$B$5,F907&lt;E907,NOT(OR(G907=1,AND(G907=0.5,E907=F907))),NOT(OR(J907="Pending",J907="Approved",J907="Denied",J907="Canceled"))),"CHECK DATES / FRACTION / STATUS",IF(AND(OR(J907="Approved",J907="Denied"),OR(K907="",NOT(ISNUMBER(L907)))),"ADD DECISION RECORD",IF(AND(OR(J907="Approved",J907="Pending"),COUNTIFS($B$2:$B$1001,B907,$E$2:$E$1001,"&lt;="&amp;F907,$F$2:$F$1001,"&gt;="&amp;E907,$J$2:$J$1001,"&lt;&gt;Denied",$J$2:$J$1001,"&lt;&gt;Canceled")&gt;1),"OVERLAPPING ACTIVE REQUESTS",IF(NETWORKDAYS(E907,F907,'Holidays'!$A$2:$A$51)=0,"NO WORKDAYS","OK"))))))))</f>
        <v/>
      </c>
    </row>
    <row r="908">
      <c r="A908" s="11" t="n"/>
      <c r="B908" s="11" t="n"/>
      <c r="C908" s="8">
        <f>IF($P908="","",IF($P908&lt;&gt;"OK",NA(),VLOOKUP(B908,'Employees'!$A$2:$I$101,2,FALSE)))</f>
        <v/>
      </c>
      <c r="D908" s="2" t="n"/>
      <c r="E908" s="4" t="n"/>
      <c r="F908" s="4" t="n"/>
      <c r="G908" s="12" t="n"/>
      <c r="H908" s="13">
        <f>IF($P908="","",IF($P908&lt;&gt;"OK",NA(),NETWORKDAYS(E908,F908,'Holidays'!$A$2:$A$51)*G908))</f>
        <v/>
      </c>
      <c r="I908" s="13">
        <f>IF($P908="","",IF($P908&lt;&gt;"OK",NA(),H908*'Settings'!$B$4*VLOOKUP(B908,'Employees'!$A$2:$I$101,5,FALSE)))</f>
        <v/>
      </c>
      <c r="J908" s="2" t="n"/>
      <c r="K908" s="2" t="n"/>
      <c r="L908" s="4" t="n"/>
      <c r="M908" s="2" t="n"/>
      <c r="N908" s="13">
        <f>IF($P908="","",IF($P908&lt;&gt;"OK",NA(),IF(J908="Approved",IF(E908&gt;'Settings'!$B$3,0,NETWORKDAYS(E908,MIN(F908,'Settings'!$B$3),'Holidays'!$A$2:$A$51)*G908*'Settings'!$B$4*VLOOKUP(B908,'Employees'!$A$2:$I$101,5,FALSE)),0)))</f>
        <v/>
      </c>
      <c r="O908" s="13">
        <f>IF($P908="","",IF($P908&lt;&gt;"OK",NA(),IF(J908="Approved",I908-N908,0)))</f>
        <v/>
      </c>
      <c r="P908" s="8">
        <f>IF(COUNTA(A908:B908,D908:G908,J908:M908)=0,"",IF('Settings'!$B$7&lt;&gt;"OK","CHECK SETTINGS",IF(OR(A908="",COUNTIFS($A$2:$A$1001,A908)&lt;&gt;1,COUNTIFS('Employees'!$A$2:$A$101,B908,'Employees'!$I$2:$I$101,"OK")&lt;&gt;1,COUNTIFS('Settings'!$H$11:$H$13,D908)&lt;&gt;1),"CHECK ID / TYPE",IF(OR(NOT(ISNUMBER(E908)),NOT(ISNUMBER(F908)),NOT(ISNUMBER(G908))),"CHECK DATES / FRACTION",IF(OR(E908&lt;MAX('Settings'!$B$2,VLOOKUP(B908,'Employees'!$A$2:$H$101,3,FALSE)),F908&gt;'Settings'!$B$5,F908&lt;E908,NOT(OR(G908=1,AND(G908=0.5,E908=F908))),NOT(OR(J908="Pending",J908="Approved",J908="Denied",J908="Canceled"))),"CHECK DATES / FRACTION / STATUS",IF(AND(OR(J908="Approved",J908="Denied"),OR(K908="",NOT(ISNUMBER(L908)))),"ADD DECISION RECORD",IF(AND(OR(J908="Approved",J908="Pending"),COUNTIFS($B$2:$B$1001,B908,$E$2:$E$1001,"&lt;="&amp;F908,$F$2:$F$1001,"&gt;="&amp;E908,$J$2:$J$1001,"&lt;&gt;Denied",$J$2:$J$1001,"&lt;&gt;Canceled")&gt;1),"OVERLAPPING ACTIVE REQUESTS",IF(NETWORKDAYS(E908,F908,'Holidays'!$A$2:$A$51)=0,"NO WORKDAYS","OK"))))))))</f>
        <v/>
      </c>
    </row>
    <row r="909">
      <c r="A909" s="11" t="n"/>
      <c r="B909" s="11" t="n"/>
      <c r="C909" s="8">
        <f>IF($P909="","",IF($P909&lt;&gt;"OK",NA(),VLOOKUP(B909,'Employees'!$A$2:$I$101,2,FALSE)))</f>
        <v/>
      </c>
      <c r="D909" s="2" t="n"/>
      <c r="E909" s="4" t="n"/>
      <c r="F909" s="4" t="n"/>
      <c r="G909" s="12" t="n"/>
      <c r="H909" s="13">
        <f>IF($P909="","",IF($P909&lt;&gt;"OK",NA(),NETWORKDAYS(E909,F909,'Holidays'!$A$2:$A$51)*G909))</f>
        <v/>
      </c>
      <c r="I909" s="13">
        <f>IF($P909="","",IF($P909&lt;&gt;"OK",NA(),H909*'Settings'!$B$4*VLOOKUP(B909,'Employees'!$A$2:$I$101,5,FALSE)))</f>
        <v/>
      </c>
      <c r="J909" s="2" t="n"/>
      <c r="K909" s="2" t="n"/>
      <c r="L909" s="4" t="n"/>
      <c r="M909" s="2" t="n"/>
      <c r="N909" s="13">
        <f>IF($P909="","",IF($P909&lt;&gt;"OK",NA(),IF(J909="Approved",IF(E909&gt;'Settings'!$B$3,0,NETWORKDAYS(E909,MIN(F909,'Settings'!$B$3),'Holidays'!$A$2:$A$51)*G909*'Settings'!$B$4*VLOOKUP(B909,'Employees'!$A$2:$I$101,5,FALSE)),0)))</f>
        <v/>
      </c>
      <c r="O909" s="13">
        <f>IF($P909="","",IF($P909&lt;&gt;"OK",NA(),IF(J909="Approved",I909-N909,0)))</f>
        <v/>
      </c>
      <c r="P909" s="8">
        <f>IF(COUNTA(A909:B909,D909:G909,J909:M909)=0,"",IF('Settings'!$B$7&lt;&gt;"OK","CHECK SETTINGS",IF(OR(A909="",COUNTIFS($A$2:$A$1001,A909)&lt;&gt;1,COUNTIFS('Employees'!$A$2:$A$101,B909,'Employees'!$I$2:$I$101,"OK")&lt;&gt;1,COUNTIFS('Settings'!$H$11:$H$13,D909)&lt;&gt;1),"CHECK ID / TYPE",IF(OR(NOT(ISNUMBER(E909)),NOT(ISNUMBER(F909)),NOT(ISNUMBER(G909))),"CHECK DATES / FRACTION",IF(OR(E909&lt;MAX('Settings'!$B$2,VLOOKUP(B909,'Employees'!$A$2:$H$101,3,FALSE)),F909&gt;'Settings'!$B$5,F909&lt;E909,NOT(OR(G909=1,AND(G909=0.5,E909=F909))),NOT(OR(J909="Pending",J909="Approved",J909="Denied",J909="Canceled"))),"CHECK DATES / FRACTION / STATUS",IF(AND(OR(J909="Approved",J909="Denied"),OR(K909="",NOT(ISNUMBER(L909)))),"ADD DECISION RECORD",IF(AND(OR(J909="Approved",J909="Pending"),COUNTIFS($B$2:$B$1001,B909,$E$2:$E$1001,"&lt;="&amp;F909,$F$2:$F$1001,"&gt;="&amp;E909,$J$2:$J$1001,"&lt;&gt;Denied",$J$2:$J$1001,"&lt;&gt;Canceled")&gt;1),"OVERLAPPING ACTIVE REQUESTS",IF(NETWORKDAYS(E909,F909,'Holidays'!$A$2:$A$51)=0,"NO WORKDAYS","OK"))))))))</f>
        <v/>
      </c>
    </row>
    <row r="910">
      <c r="A910" s="11" t="n"/>
      <c r="B910" s="11" t="n"/>
      <c r="C910" s="8">
        <f>IF($P910="","",IF($P910&lt;&gt;"OK",NA(),VLOOKUP(B910,'Employees'!$A$2:$I$101,2,FALSE)))</f>
        <v/>
      </c>
      <c r="D910" s="2" t="n"/>
      <c r="E910" s="4" t="n"/>
      <c r="F910" s="4" t="n"/>
      <c r="G910" s="12" t="n"/>
      <c r="H910" s="13">
        <f>IF($P910="","",IF($P910&lt;&gt;"OK",NA(),NETWORKDAYS(E910,F910,'Holidays'!$A$2:$A$51)*G910))</f>
        <v/>
      </c>
      <c r="I910" s="13">
        <f>IF($P910="","",IF($P910&lt;&gt;"OK",NA(),H910*'Settings'!$B$4*VLOOKUP(B910,'Employees'!$A$2:$I$101,5,FALSE)))</f>
        <v/>
      </c>
      <c r="J910" s="2" t="n"/>
      <c r="K910" s="2" t="n"/>
      <c r="L910" s="4" t="n"/>
      <c r="M910" s="2" t="n"/>
      <c r="N910" s="13">
        <f>IF($P910="","",IF($P910&lt;&gt;"OK",NA(),IF(J910="Approved",IF(E910&gt;'Settings'!$B$3,0,NETWORKDAYS(E910,MIN(F910,'Settings'!$B$3),'Holidays'!$A$2:$A$51)*G910*'Settings'!$B$4*VLOOKUP(B910,'Employees'!$A$2:$I$101,5,FALSE)),0)))</f>
        <v/>
      </c>
      <c r="O910" s="13">
        <f>IF($P910="","",IF($P910&lt;&gt;"OK",NA(),IF(J910="Approved",I910-N910,0)))</f>
        <v/>
      </c>
      <c r="P910" s="8">
        <f>IF(COUNTA(A910:B910,D910:G910,J910:M910)=0,"",IF('Settings'!$B$7&lt;&gt;"OK","CHECK SETTINGS",IF(OR(A910="",COUNTIFS($A$2:$A$1001,A910)&lt;&gt;1,COUNTIFS('Employees'!$A$2:$A$101,B910,'Employees'!$I$2:$I$101,"OK")&lt;&gt;1,COUNTIFS('Settings'!$H$11:$H$13,D910)&lt;&gt;1),"CHECK ID / TYPE",IF(OR(NOT(ISNUMBER(E910)),NOT(ISNUMBER(F910)),NOT(ISNUMBER(G910))),"CHECK DATES / FRACTION",IF(OR(E910&lt;MAX('Settings'!$B$2,VLOOKUP(B910,'Employees'!$A$2:$H$101,3,FALSE)),F910&gt;'Settings'!$B$5,F910&lt;E910,NOT(OR(G910=1,AND(G910=0.5,E910=F910))),NOT(OR(J910="Pending",J910="Approved",J910="Denied",J910="Canceled"))),"CHECK DATES / FRACTION / STATUS",IF(AND(OR(J910="Approved",J910="Denied"),OR(K910="",NOT(ISNUMBER(L910)))),"ADD DECISION RECORD",IF(AND(OR(J910="Approved",J910="Pending"),COUNTIFS($B$2:$B$1001,B910,$E$2:$E$1001,"&lt;="&amp;F910,$F$2:$F$1001,"&gt;="&amp;E910,$J$2:$J$1001,"&lt;&gt;Denied",$J$2:$J$1001,"&lt;&gt;Canceled")&gt;1),"OVERLAPPING ACTIVE REQUESTS",IF(NETWORKDAYS(E910,F910,'Holidays'!$A$2:$A$51)=0,"NO WORKDAYS","OK"))))))))</f>
        <v/>
      </c>
    </row>
    <row r="911">
      <c r="A911" s="11" t="n"/>
      <c r="B911" s="11" t="n"/>
      <c r="C911" s="8">
        <f>IF($P911="","",IF($P911&lt;&gt;"OK",NA(),VLOOKUP(B911,'Employees'!$A$2:$I$101,2,FALSE)))</f>
        <v/>
      </c>
      <c r="D911" s="2" t="n"/>
      <c r="E911" s="4" t="n"/>
      <c r="F911" s="4" t="n"/>
      <c r="G911" s="12" t="n"/>
      <c r="H911" s="13">
        <f>IF($P911="","",IF($P911&lt;&gt;"OK",NA(),NETWORKDAYS(E911,F911,'Holidays'!$A$2:$A$51)*G911))</f>
        <v/>
      </c>
      <c r="I911" s="13">
        <f>IF($P911="","",IF($P911&lt;&gt;"OK",NA(),H911*'Settings'!$B$4*VLOOKUP(B911,'Employees'!$A$2:$I$101,5,FALSE)))</f>
        <v/>
      </c>
      <c r="J911" s="2" t="n"/>
      <c r="K911" s="2" t="n"/>
      <c r="L911" s="4" t="n"/>
      <c r="M911" s="2" t="n"/>
      <c r="N911" s="13">
        <f>IF($P911="","",IF($P911&lt;&gt;"OK",NA(),IF(J911="Approved",IF(E911&gt;'Settings'!$B$3,0,NETWORKDAYS(E911,MIN(F911,'Settings'!$B$3),'Holidays'!$A$2:$A$51)*G911*'Settings'!$B$4*VLOOKUP(B911,'Employees'!$A$2:$I$101,5,FALSE)),0)))</f>
        <v/>
      </c>
      <c r="O911" s="13">
        <f>IF($P911="","",IF($P911&lt;&gt;"OK",NA(),IF(J911="Approved",I911-N911,0)))</f>
        <v/>
      </c>
      <c r="P911" s="8">
        <f>IF(COUNTA(A911:B911,D911:G911,J911:M911)=0,"",IF('Settings'!$B$7&lt;&gt;"OK","CHECK SETTINGS",IF(OR(A911="",COUNTIFS($A$2:$A$1001,A911)&lt;&gt;1,COUNTIFS('Employees'!$A$2:$A$101,B911,'Employees'!$I$2:$I$101,"OK")&lt;&gt;1,COUNTIFS('Settings'!$H$11:$H$13,D911)&lt;&gt;1),"CHECK ID / TYPE",IF(OR(NOT(ISNUMBER(E911)),NOT(ISNUMBER(F911)),NOT(ISNUMBER(G911))),"CHECK DATES / FRACTION",IF(OR(E911&lt;MAX('Settings'!$B$2,VLOOKUP(B911,'Employees'!$A$2:$H$101,3,FALSE)),F911&gt;'Settings'!$B$5,F911&lt;E911,NOT(OR(G911=1,AND(G911=0.5,E911=F911))),NOT(OR(J911="Pending",J911="Approved",J911="Denied",J911="Canceled"))),"CHECK DATES / FRACTION / STATUS",IF(AND(OR(J911="Approved",J911="Denied"),OR(K911="",NOT(ISNUMBER(L911)))),"ADD DECISION RECORD",IF(AND(OR(J911="Approved",J911="Pending"),COUNTIFS($B$2:$B$1001,B911,$E$2:$E$1001,"&lt;="&amp;F911,$F$2:$F$1001,"&gt;="&amp;E911,$J$2:$J$1001,"&lt;&gt;Denied",$J$2:$J$1001,"&lt;&gt;Canceled")&gt;1),"OVERLAPPING ACTIVE REQUESTS",IF(NETWORKDAYS(E911,F911,'Holidays'!$A$2:$A$51)=0,"NO WORKDAYS","OK"))))))))</f>
        <v/>
      </c>
    </row>
    <row r="912">
      <c r="A912" s="11" t="n"/>
      <c r="B912" s="11" t="n"/>
      <c r="C912" s="8">
        <f>IF($P912="","",IF($P912&lt;&gt;"OK",NA(),VLOOKUP(B912,'Employees'!$A$2:$I$101,2,FALSE)))</f>
        <v/>
      </c>
      <c r="D912" s="2" t="n"/>
      <c r="E912" s="4" t="n"/>
      <c r="F912" s="4" t="n"/>
      <c r="G912" s="12" t="n"/>
      <c r="H912" s="13">
        <f>IF($P912="","",IF($P912&lt;&gt;"OK",NA(),NETWORKDAYS(E912,F912,'Holidays'!$A$2:$A$51)*G912))</f>
        <v/>
      </c>
      <c r="I912" s="13">
        <f>IF($P912="","",IF($P912&lt;&gt;"OK",NA(),H912*'Settings'!$B$4*VLOOKUP(B912,'Employees'!$A$2:$I$101,5,FALSE)))</f>
        <v/>
      </c>
      <c r="J912" s="2" t="n"/>
      <c r="K912" s="2" t="n"/>
      <c r="L912" s="4" t="n"/>
      <c r="M912" s="2" t="n"/>
      <c r="N912" s="13">
        <f>IF($P912="","",IF($P912&lt;&gt;"OK",NA(),IF(J912="Approved",IF(E912&gt;'Settings'!$B$3,0,NETWORKDAYS(E912,MIN(F912,'Settings'!$B$3),'Holidays'!$A$2:$A$51)*G912*'Settings'!$B$4*VLOOKUP(B912,'Employees'!$A$2:$I$101,5,FALSE)),0)))</f>
        <v/>
      </c>
      <c r="O912" s="13">
        <f>IF($P912="","",IF($P912&lt;&gt;"OK",NA(),IF(J912="Approved",I912-N912,0)))</f>
        <v/>
      </c>
      <c r="P912" s="8">
        <f>IF(COUNTA(A912:B912,D912:G912,J912:M912)=0,"",IF('Settings'!$B$7&lt;&gt;"OK","CHECK SETTINGS",IF(OR(A912="",COUNTIFS($A$2:$A$1001,A912)&lt;&gt;1,COUNTIFS('Employees'!$A$2:$A$101,B912,'Employees'!$I$2:$I$101,"OK")&lt;&gt;1,COUNTIFS('Settings'!$H$11:$H$13,D912)&lt;&gt;1),"CHECK ID / TYPE",IF(OR(NOT(ISNUMBER(E912)),NOT(ISNUMBER(F912)),NOT(ISNUMBER(G912))),"CHECK DATES / FRACTION",IF(OR(E912&lt;MAX('Settings'!$B$2,VLOOKUP(B912,'Employees'!$A$2:$H$101,3,FALSE)),F912&gt;'Settings'!$B$5,F912&lt;E912,NOT(OR(G912=1,AND(G912=0.5,E912=F912))),NOT(OR(J912="Pending",J912="Approved",J912="Denied",J912="Canceled"))),"CHECK DATES / FRACTION / STATUS",IF(AND(OR(J912="Approved",J912="Denied"),OR(K912="",NOT(ISNUMBER(L912)))),"ADD DECISION RECORD",IF(AND(OR(J912="Approved",J912="Pending"),COUNTIFS($B$2:$B$1001,B912,$E$2:$E$1001,"&lt;="&amp;F912,$F$2:$F$1001,"&gt;="&amp;E912,$J$2:$J$1001,"&lt;&gt;Denied",$J$2:$J$1001,"&lt;&gt;Canceled")&gt;1),"OVERLAPPING ACTIVE REQUESTS",IF(NETWORKDAYS(E912,F912,'Holidays'!$A$2:$A$51)=0,"NO WORKDAYS","OK"))))))))</f>
        <v/>
      </c>
    </row>
    <row r="913">
      <c r="A913" s="11" t="n"/>
      <c r="B913" s="11" t="n"/>
      <c r="C913" s="8">
        <f>IF($P913="","",IF($P913&lt;&gt;"OK",NA(),VLOOKUP(B913,'Employees'!$A$2:$I$101,2,FALSE)))</f>
        <v/>
      </c>
      <c r="D913" s="2" t="n"/>
      <c r="E913" s="4" t="n"/>
      <c r="F913" s="4" t="n"/>
      <c r="G913" s="12" t="n"/>
      <c r="H913" s="13">
        <f>IF($P913="","",IF($P913&lt;&gt;"OK",NA(),NETWORKDAYS(E913,F913,'Holidays'!$A$2:$A$51)*G913))</f>
        <v/>
      </c>
      <c r="I913" s="13">
        <f>IF($P913="","",IF($P913&lt;&gt;"OK",NA(),H913*'Settings'!$B$4*VLOOKUP(B913,'Employees'!$A$2:$I$101,5,FALSE)))</f>
        <v/>
      </c>
      <c r="J913" s="2" t="n"/>
      <c r="K913" s="2" t="n"/>
      <c r="L913" s="4" t="n"/>
      <c r="M913" s="2" t="n"/>
      <c r="N913" s="13">
        <f>IF($P913="","",IF($P913&lt;&gt;"OK",NA(),IF(J913="Approved",IF(E913&gt;'Settings'!$B$3,0,NETWORKDAYS(E913,MIN(F913,'Settings'!$B$3),'Holidays'!$A$2:$A$51)*G913*'Settings'!$B$4*VLOOKUP(B913,'Employees'!$A$2:$I$101,5,FALSE)),0)))</f>
        <v/>
      </c>
      <c r="O913" s="13">
        <f>IF($P913="","",IF($P913&lt;&gt;"OK",NA(),IF(J913="Approved",I913-N913,0)))</f>
        <v/>
      </c>
      <c r="P913" s="8">
        <f>IF(COUNTA(A913:B913,D913:G913,J913:M913)=0,"",IF('Settings'!$B$7&lt;&gt;"OK","CHECK SETTINGS",IF(OR(A913="",COUNTIFS($A$2:$A$1001,A913)&lt;&gt;1,COUNTIFS('Employees'!$A$2:$A$101,B913,'Employees'!$I$2:$I$101,"OK")&lt;&gt;1,COUNTIFS('Settings'!$H$11:$H$13,D913)&lt;&gt;1),"CHECK ID / TYPE",IF(OR(NOT(ISNUMBER(E913)),NOT(ISNUMBER(F913)),NOT(ISNUMBER(G913))),"CHECK DATES / FRACTION",IF(OR(E913&lt;MAX('Settings'!$B$2,VLOOKUP(B913,'Employees'!$A$2:$H$101,3,FALSE)),F913&gt;'Settings'!$B$5,F913&lt;E913,NOT(OR(G913=1,AND(G913=0.5,E913=F913))),NOT(OR(J913="Pending",J913="Approved",J913="Denied",J913="Canceled"))),"CHECK DATES / FRACTION / STATUS",IF(AND(OR(J913="Approved",J913="Denied"),OR(K913="",NOT(ISNUMBER(L913)))),"ADD DECISION RECORD",IF(AND(OR(J913="Approved",J913="Pending"),COUNTIFS($B$2:$B$1001,B913,$E$2:$E$1001,"&lt;="&amp;F913,$F$2:$F$1001,"&gt;="&amp;E913,$J$2:$J$1001,"&lt;&gt;Denied",$J$2:$J$1001,"&lt;&gt;Canceled")&gt;1),"OVERLAPPING ACTIVE REQUESTS",IF(NETWORKDAYS(E913,F913,'Holidays'!$A$2:$A$51)=0,"NO WORKDAYS","OK"))))))))</f>
        <v/>
      </c>
    </row>
    <row r="914">
      <c r="A914" s="11" t="n"/>
      <c r="B914" s="11" t="n"/>
      <c r="C914" s="8">
        <f>IF($P914="","",IF($P914&lt;&gt;"OK",NA(),VLOOKUP(B914,'Employees'!$A$2:$I$101,2,FALSE)))</f>
        <v/>
      </c>
      <c r="D914" s="2" t="n"/>
      <c r="E914" s="4" t="n"/>
      <c r="F914" s="4" t="n"/>
      <c r="G914" s="12" t="n"/>
      <c r="H914" s="13">
        <f>IF($P914="","",IF($P914&lt;&gt;"OK",NA(),NETWORKDAYS(E914,F914,'Holidays'!$A$2:$A$51)*G914))</f>
        <v/>
      </c>
      <c r="I914" s="13">
        <f>IF($P914="","",IF($P914&lt;&gt;"OK",NA(),H914*'Settings'!$B$4*VLOOKUP(B914,'Employees'!$A$2:$I$101,5,FALSE)))</f>
        <v/>
      </c>
      <c r="J914" s="2" t="n"/>
      <c r="K914" s="2" t="n"/>
      <c r="L914" s="4" t="n"/>
      <c r="M914" s="2" t="n"/>
      <c r="N914" s="13">
        <f>IF($P914="","",IF($P914&lt;&gt;"OK",NA(),IF(J914="Approved",IF(E914&gt;'Settings'!$B$3,0,NETWORKDAYS(E914,MIN(F914,'Settings'!$B$3),'Holidays'!$A$2:$A$51)*G914*'Settings'!$B$4*VLOOKUP(B914,'Employees'!$A$2:$I$101,5,FALSE)),0)))</f>
        <v/>
      </c>
      <c r="O914" s="13">
        <f>IF($P914="","",IF($P914&lt;&gt;"OK",NA(),IF(J914="Approved",I914-N914,0)))</f>
        <v/>
      </c>
      <c r="P914" s="8">
        <f>IF(COUNTA(A914:B914,D914:G914,J914:M914)=0,"",IF('Settings'!$B$7&lt;&gt;"OK","CHECK SETTINGS",IF(OR(A914="",COUNTIFS($A$2:$A$1001,A914)&lt;&gt;1,COUNTIFS('Employees'!$A$2:$A$101,B914,'Employees'!$I$2:$I$101,"OK")&lt;&gt;1,COUNTIFS('Settings'!$H$11:$H$13,D914)&lt;&gt;1),"CHECK ID / TYPE",IF(OR(NOT(ISNUMBER(E914)),NOT(ISNUMBER(F914)),NOT(ISNUMBER(G914))),"CHECK DATES / FRACTION",IF(OR(E914&lt;MAX('Settings'!$B$2,VLOOKUP(B914,'Employees'!$A$2:$H$101,3,FALSE)),F914&gt;'Settings'!$B$5,F914&lt;E914,NOT(OR(G914=1,AND(G914=0.5,E914=F914))),NOT(OR(J914="Pending",J914="Approved",J914="Denied",J914="Canceled"))),"CHECK DATES / FRACTION / STATUS",IF(AND(OR(J914="Approved",J914="Denied"),OR(K914="",NOT(ISNUMBER(L914)))),"ADD DECISION RECORD",IF(AND(OR(J914="Approved",J914="Pending"),COUNTIFS($B$2:$B$1001,B914,$E$2:$E$1001,"&lt;="&amp;F914,$F$2:$F$1001,"&gt;="&amp;E914,$J$2:$J$1001,"&lt;&gt;Denied",$J$2:$J$1001,"&lt;&gt;Canceled")&gt;1),"OVERLAPPING ACTIVE REQUESTS",IF(NETWORKDAYS(E914,F914,'Holidays'!$A$2:$A$51)=0,"NO WORKDAYS","OK"))))))))</f>
        <v/>
      </c>
    </row>
    <row r="915">
      <c r="A915" s="11" t="n"/>
      <c r="B915" s="11" t="n"/>
      <c r="C915" s="8">
        <f>IF($P915="","",IF($P915&lt;&gt;"OK",NA(),VLOOKUP(B915,'Employees'!$A$2:$I$101,2,FALSE)))</f>
        <v/>
      </c>
      <c r="D915" s="2" t="n"/>
      <c r="E915" s="4" t="n"/>
      <c r="F915" s="4" t="n"/>
      <c r="G915" s="12" t="n"/>
      <c r="H915" s="13">
        <f>IF($P915="","",IF($P915&lt;&gt;"OK",NA(),NETWORKDAYS(E915,F915,'Holidays'!$A$2:$A$51)*G915))</f>
        <v/>
      </c>
      <c r="I915" s="13">
        <f>IF($P915="","",IF($P915&lt;&gt;"OK",NA(),H915*'Settings'!$B$4*VLOOKUP(B915,'Employees'!$A$2:$I$101,5,FALSE)))</f>
        <v/>
      </c>
      <c r="J915" s="2" t="n"/>
      <c r="K915" s="2" t="n"/>
      <c r="L915" s="4" t="n"/>
      <c r="M915" s="2" t="n"/>
      <c r="N915" s="13">
        <f>IF($P915="","",IF($P915&lt;&gt;"OK",NA(),IF(J915="Approved",IF(E915&gt;'Settings'!$B$3,0,NETWORKDAYS(E915,MIN(F915,'Settings'!$B$3),'Holidays'!$A$2:$A$51)*G915*'Settings'!$B$4*VLOOKUP(B915,'Employees'!$A$2:$I$101,5,FALSE)),0)))</f>
        <v/>
      </c>
      <c r="O915" s="13">
        <f>IF($P915="","",IF($P915&lt;&gt;"OK",NA(),IF(J915="Approved",I915-N915,0)))</f>
        <v/>
      </c>
      <c r="P915" s="8">
        <f>IF(COUNTA(A915:B915,D915:G915,J915:M915)=0,"",IF('Settings'!$B$7&lt;&gt;"OK","CHECK SETTINGS",IF(OR(A915="",COUNTIFS($A$2:$A$1001,A915)&lt;&gt;1,COUNTIFS('Employees'!$A$2:$A$101,B915,'Employees'!$I$2:$I$101,"OK")&lt;&gt;1,COUNTIFS('Settings'!$H$11:$H$13,D915)&lt;&gt;1),"CHECK ID / TYPE",IF(OR(NOT(ISNUMBER(E915)),NOT(ISNUMBER(F915)),NOT(ISNUMBER(G915))),"CHECK DATES / FRACTION",IF(OR(E915&lt;MAX('Settings'!$B$2,VLOOKUP(B915,'Employees'!$A$2:$H$101,3,FALSE)),F915&gt;'Settings'!$B$5,F915&lt;E915,NOT(OR(G915=1,AND(G915=0.5,E915=F915))),NOT(OR(J915="Pending",J915="Approved",J915="Denied",J915="Canceled"))),"CHECK DATES / FRACTION / STATUS",IF(AND(OR(J915="Approved",J915="Denied"),OR(K915="",NOT(ISNUMBER(L915)))),"ADD DECISION RECORD",IF(AND(OR(J915="Approved",J915="Pending"),COUNTIFS($B$2:$B$1001,B915,$E$2:$E$1001,"&lt;="&amp;F915,$F$2:$F$1001,"&gt;="&amp;E915,$J$2:$J$1001,"&lt;&gt;Denied",$J$2:$J$1001,"&lt;&gt;Canceled")&gt;1),"OVERLAPPING ACTIVE REQUESTS",IF(NETWORKDAYS(E915,F915,'Holidays'!$A$2:$A$51)=0,"NO WORKDAYS","OK"))))))))</f>
        <v/>
      </c>
    </row>
    <row r="916">
      <c r="A916" s="11" t="n"/>
      <c r="B916" s="11" t="n"/>
      <c r="C916" s="8">
        <f>IF($P916="","",IF($P916&lt;&gt;"OK",NA(),VLOOKUP(B916,'Employees'!$A$2:$I$101,2,FALSE)))</f>
        <v/>
      </c>
      <c r="D916" s="2" t="n"/>
      <c r="E916" s="4" t="n"/>
      <c r="F916" s="4" t="n"/>
      <c r="G916" s="12" t="n"/>
      <c r="H916" s="13">
        <f>IF($P916="","",IF($P916&lt;&gt;"OK",NA(),NETWORKDAYS(E916,F916,'Holidays'!$A$2:$A$51)*G916))</f>
        <v/>
      </c>
      <c r="I916" s="13">
        <f>IF($P916="","",IF($P916&lt;&gt;"OK",NA(),H916*'Settings'!$B$4*VLOOKUP(B916,'Employees'!$A$2:$I$101,5,FALSE)))</f>
        <v/>
      </c>
      <c r="J916" s="2" t="n"/>
      <c r="K916" s="2" t="n"/>
      <c r="L916" s="4" t="n"/>
      <c r="M916" s="2" t="n"/>
      <c r="N916" s="13">
        <f>IF($P916="","",IF($P916&lt;&gt;"OK",NA(),IF(J916="Approved",IF(E916&gt;'Settings'!$B$3,0,NETWORKDAYS(E916,MIN(F916,'Settings'!$B$3),'Holidays'!$A$2:$A$51)*G916*'Settings'!$B$4*VLOOKUP(B916,'Employees'!$A$2:$I$101,5,FALSE)),0)))</f>
        <v/>
      </c>
      <c r="O916" s="13">
        <f>IF($P916="","",IF($P916&lt;&gt;"OK",NA(),IF(J916="Approved",I916-N916,0)))</f>
        <v/>
      </c>
      <c r="P916" s="8">
        <f>IF(COUNTA(A916:B916,D916:G916,J916:M916)=0,"",IF('Settings'!$B$7&lt;&gt;"OK","CHECK SETTINGS",IF(OR(A916="",COUNTIFS($A$2:$A$1001,A916)&lt;&gt;1,COUNTIFS('Employees'!$A$2:$A$101,B916,'Employees'!$I$2:$I$101,"OK")&lt;&gt;1,COUNTIFS('Settings'!$H$11:$H$13,D916)&lt;&gt;1),"CHECK ID / TYPE",IF(OR(NOT(ISNUMBER(E916)),NOT(ISNUMBER(F916)),NOT(ISNUMBER(G916))),"CHECK DATES / FRACTION",IF(OR(E916&lt;MAX('Settings'!$B$2,VLOOKUP(B916,'Employees'!$A$2:$H$101,3,FALSE)),F916&gt;'Settings'!$B$5,F916&lt;E916,NOT(OR(G916=1,AND(G916=0.5,E916=F916))),NOT(OR(J916="Pending",J916="Approved",J916="Denied",J916="Canceled"))),"CHECK DATES / FRACTION / STATUS",IF(AND(OR(J916="Approved",J916="Denied"),OR(K916="",NOT(ISNUMBER(L916)))),"ADD DECISION RECORD",IF(AND(OR(J916="Approved",J916="Pending"),COUNTIFS($B$2:$B$1001,B916,$E$2:$E$1001,"&lt;="&amp;F916,$F$2:$F$1001,"&gt;="&amp;E916,$J$2:$J$1001,"&lt;&gt;Denied",$J$2:$J$1001,"&lt;&gt;Canceled")&gt;1),"OVERLAPPING ACTIVE REQUESTS",IF(NETWORKDAYS(E916,F916,'Holidays'!$A$2:$A$51)=0,"NO WORKDAYS","OK"))))))))</f>
        <v/>
      </c>
    </row>
    <row r="917">
      <c r="A917" s="11" t="n"/>
      <c r="B917" s="11" t="n"/>
      <c r="C917" s="8">
        <f>IF($P917="","",IF($P917&lt;&gt;"OK",NA(),VLOOKUP(B917,'Employees'!$A$2:$I$101,2,FALSE)))</f>
        <v/>
      </c>
      <c r="D917" s="2" t="n"/>
      <c r="E917" s="4" t="n"/>
      <c r="F917" s="4" t="n"/>
      <c r="G917" s="12" t="n"/>
      <c r="H917" s="13">
        <f>IF($P917="","",IF($P917&lt;&gt;"OK",NA(),NETWORKDAYS(E917,F917,'Holidays'!$A$2:$A$51)*G917))</f>
        <v/>
      </c>
      <c r="I917" s="13">
        <f>IF($P917="","",IF($P917&lt;&gt;"OK",NA(),H917*'Settings'!$B$4*VLOOKUP(B917,'Employees'!$A$2:$I$101,5,FALSE)))</f>
        <v/>
      </c>
      <c r="J917" s="2" t="n"/>
      <c r="K917" s="2" t="n"/>
      <c r="L917" s="4" t="n"/>
      <c r="M917" s="2" t="n"/>
      <c r="N917" s="13">
        <f>IF($P917="","",IF($P917&lt;&gt;"OK",NA(),IF(J917="Approved",IF(E917&gt;'Settings'!$B$3,0,NETWORKDAYS(E917,MIN(F917,'Settings'!$B$3),'Holidays'!$A$2:$A$51)*G917*'Settings'!$B$4*VLOOKUP(B917,'Employees'!$A$2:$I$101,5,FALSE)),0)))</f>
        <v/>
      </c>
      <c r="O917" s="13">
        <f>IF($P917="","",IF($P917&lt;&gt;"OK",NA(),IF(J917="Approved",I917-N917,0)))</f>
        <v/>
      </c>
      <c r="P917" s="8">
        <f>IF(COUNTA(A917:B917,D917:G917,J917:M917)=0,"",IF('Settings'!$B$7&lt;&gt;"OK","CHECK SETTINGS",IF(OR(A917="",COUNTIFS($A$2:$A$1001,A917)&lt;&gt;1,COUNTIFS('Employees'!$A$2:$A$101,B917,'Employees'!$I$2:$I$101,"OK")&lt;&gt;1,COUNTIFS('Settings'!$H$11:$H$13,D917)&lt;&gt;1),"CHECK ID / TYPE",IF(OR(NOT(ISNUMBER(E917)),NOT(ISNUMBER(F917)),NOT(ISNUMBER(G917))),"CHECK DATES / FRACTION",IF(OR(E917&lt;MAX('Settings'!$B$2,VLOOKUP(B917,'Employees'!$A$2:$H$101,3,FALSE)),F917&gt;'Settings'!$B$5,F917&lt;E917,NOT(OR(G917=1,AND(G917=0.5,E917=F917))),NOT(OR(J917="Pending",J917="Approved",J917="Denied",J917="Canceled"))),"CHECK DATES / FRACTION / STATUS",IF(AND(OR(J917="Approved",J917="Denied"),OR(K917="",NOT(ISNUMBER(L917)))),"ADD DECISION RECORD",IF(AND(OR(J917="Approved",J917="Pending"),COUNTIFS($B$2:$B$1001,B917,$E$2:$E$1001,"&lt;="&amp;F917,$F$2:$F$1001,"&gt;="&amp;E917,$J$2:$J$1001,"&lt;&gt;Denied",$J$2:$J$1001,"&lt;&gt;Canceled")&gt;1),"OVERLAPPING ACTIVE REQUESTS",IF(NETWORKDAYS(E917,F917,'Holidays'!$A$2:$A$51)=0,"NO WORKDAYS","OK"))))))))</f>
        <v/>
      </c>
    </row>
    <row r="918">
      <c r="A918" s="11" t="n"/>
      <c r="B918" s="11" t="n"/>
      <c r="C918" s="8">
        <f>IF($P918="","",IF($P918&lt;&gt;"OK",NA(),VLOOKUP(B918,'Employees'!$A$2:$I$101,2,FALSE)))</f>
        <v/>
      </c>
      <c r="D918" s="2" t="n"/>
      <c r="E918" s="4" t="n"/>
      <c r="F918" s="4" t="n"/>
      <c r="G918" s="12" t="n"/>
      <c r="H918" s="13">
        <f>IF($P918="","",IF($P918&lt;&gt;"OK",NA(),NETWORKDAYS(E918,F918,'Holidays'!$A$2:$A$51)*G918))</f>
        <v/>
      </c>
      <c r="I918" s="13">
        <f>IF($P918="","",IF($P918&lt;&gt;"OK",NA(),H918*'Settings'!$B$4*VLOOKUP(B918,'Employees'!$A$2:$I$101,5,FALSE)))</f>
        <v/>
      </c>
      <c r="J918" s="2" t="n"/>
      <c r="K918" s="2" t="n"/>
      <c r="L918" s="4" t="n"/>
      <c r="M918" s="2" t="n"/>
      <c r="N918" s="13">
        <f>IF($P918="","",IF($P918&lt;&gt;"OK",NA(),IF(J918="Approved",IF(E918&gt;'Settings'!$B$3,0,NETWORKDAYS(E918,MIN(F918,'Settings'!$B$3),'Holidays'!$A$2:$A$51)*G918*'Settings'!$B$4*VLOOKUP(B918,'Employees'!$A$2:$I$101,5,FALSE)),0)))</f>
        <v/>
      </c>
      <c r="O918" s="13">
        <f>IF($P918="","",IF($P918&lt;&gt;"OK",NA(),IF(J918="Approved",I918-N918,0)))</f>
        <v/>
      </c>
      <c r="P918" s="8">
        <f>IF(COUNTA(A918:B918,D918:G918,J918:M918)=0,"",IF('Settings'!$B$7&lt;&gt;"OK","CHECK SETTINGS",IF(OR(A918="",COUNTIFS($A$2:$A$1001,A918)&lt;&gt;1,COUNTIFS('Employees'!$A$2:$A$101,B918,'Employees'!$I$2:$I$101,"OK")&lt;&gt;1,COUNTIFS('Settings'!$H$11:$H$13,D918)&lt;&gt;1),"CHECK ID / TYPE",IF(OR(NOT(ISNUMBER(E918)),NOT(ISNUMBER(F918)),NOT(ISNUMBER(G918))),"CHECK DATES / FRACTION",IF(OR(E918&lt;MAX('Settings'!$B$2,VLOOKUP(B918,'Employees'!$A$2:$H$101,3,FALSE)),F918&gt;'Settings'!$B$5,F918&lt;E918,NOT(OR(G918=1,AND(G918=0.5,E918=F918))),NOT(OR(J918="Pending",J918="Approved",J918="Denied",J918="Canceled"))),"CHECK DATES / FRACTION / STATUS",IF(AND(OR(J918="Approved",J918="Denied"),OR(K918="",NOT(ISNUMBER(L918)))),"ADD DECISION RECORD",IF(AND(OR(J918="Approved",J918="Pending"),COUNTIFS($B$2:$B$1001,B918,$E$2:$E$1001,"&lt;="&amp;F918,$F$2:$F$1001,"&gt;="&amp;E918,$J$2:$J$1001,"&lt;&gt;Denied",$J$2:$J$1001,"&lt;&gt;Canceled")&gt;1),"OVERLAPPING ACTIVE REQUESTS",IF(NETWORKDAYS(E918,F918,'Holidays'!$A$2:$A$51)=0,"NO WORKDAYS","OK"))))))))</f>
        <v/>
      </c>
    </row>
    <row r="919">
      <c r="A919" s="11" t="n"/>
      <c r="B919" s="11" t="n"/>
      <c r="C919" s="8">
        <f>IF($P919="","",IF($P919&lt;&gt;"OK",NA(),VLOOKUP(B919,'Employees'!$A$2:$I$101,2,FALSE)))</f>
        <v/>
      </c>
      <c r="D919" s="2" t="n"/>
      <c r="E919" s="4" t="n"/>
      <c r="F919" s="4" t="n"/>
      <c r="G919" s="12" t="n"/>
      <c r="H919" s="13">
        <f>IF($P919="","",IF($P919&lt;&gt;"OK",NA(),NETWORKDAYS(E919,F919,'Holidays'!$A$2:$A$51)*G919))</f>
        <v/>
      </c>
      <c r="I919" s="13">
        <f>IF($P919="","",IF($P919&lt;&gt;"OK",NA(),H919*'Settings'!$B$4*VLOOKUP(B919,'Employees'!$A$2:$I$101,5,FALSE)))</f>
        <v/>
      </c>
      <c r="J919" s="2" t="n"/>
      <c r="K919" s="2" t="n"/>
      <c r="L919" s="4" t="n"/>
      <c r="M919" s="2" t="n"/>
      <c r="N919" s="13">
        <f>IF($P919="","",IF($P919&lt;&gt;"OK",NA(),IF(J919="Approved",IF(E919&gt;'Settings'!$B$3,0,NETWORKDAYS(E919,MIN(F919,'Settings'!$B$3),'Holidays'!$A$2:$A$51)*G919*'Settings'!$B$4*VLOOKUP(B919,'Employees'!$A$2:$I$101,5,FALSE)),0)))</f>
        <v/>
      </c>
      <c r="O919" s="13">
        <f>IF($P919="","",IF($P919&lt;&gt;"OK",NA(),IF(J919="Approved",I919-N919,0)))</f>
        <v/>
      </c>
      <c r="P919" s="8">
        <f>IF(COUNTA(A919:B919,D919:G919,J919:M919)=0,"",IF('Settings'!$B$7&lt;&gt;"OK","CHECK SETTINGS",IF(OR(A919="",COUNTIFS($A$2:$A$1001,A919)&lt;&gt;1,COUNTIFS('Employees'!$A$2:$A$101,B919,'Employees'!$I$2:$I$101,"OK")&lt;&gt;1,COUNTIFS('Settings'!$H$11:$H$13,D919)&lt;&gt;1),"CHECK ID / TYPE",IF(OR(NOT(ISNUMBER(E919)),NOT(ISNUMBER(F919)),NOT(ISNUMBER(G919))),"CHECK DATES / FRACTION",IF(OR(E919&lt;MAX('Settings'!$B$2,VLOOKUP(B919,'Employees'!$A$2:$H$101,3,FALSE)),F919&gt;'Settings'!$B$5,F919&lt;E919,NOT(OR(G919=1,AND(G919=0.5,E919=F919))),NOT(OR(J919="Pending",J919="Approved",J919="Denied",J919="Canceled"))),"CHECK DATES / FRACTION / STATUS",IF(AND(OR(J919="Approved",J919="Denied"),OR(K919="",NOT(ISNUMBER(L919)))),"ADD DECISION RECORD",IF(AND(OR(J919="Approved",J919="Pending"),COUNTIFS($B$2:$B$1001,B919,$E$2:$E$1001,"&lt;="&amp;F919,$F$2:$F$1001,"&gt;="&amp;E919,$J$2:$J$1001,"&lt;&gt;Denied",$J$2:$J$1001,"&lt;&gt;Canceled")&gt;1),"OVERLAPPING ACTIVE REQUESTS",IF(NETWORKDAYS(E919,F919,'Holidays'!$A$2:$A$51)=0,"NO WORKDAYS","OK"))))))))</f>
        <v/>
      </c>
    </row>
    <row r="920">
      <c r="A920" s="11" t="n"/>
      <c r="B920" s="11" t="n"/>
      <c r="C920" s="8">
        <f>IF($P920="","",IF($P920&lt;&gt;"OK",NA(),VLOOKUP(B920,'Employees'!$A$2:$I$101,2,FALSE)))</f>
        <v/>
      </c>
      <c r="D920" s="2" t="n"/>
      <c r="E920" s="4" t="n"/>
      <c r="F920" s="4" t="n"/>
      <c r="G920" s="12" t="n"/>
      <c r="H920" s="13">
        <f>IF($P920="","",IF($P920&lt;&gt;"OK",NA(),NETWORKDAYS(E920,F920,'Holidays'!$A$2:$A$51)*G920))</f>
        <v/>
      </c>
      <c r="I920" s="13">
        <f>IF($P920="","",IF($P920&lt;&gt;"OK",NA(),H920*'Settings'!$B$4*VLOOKUP(B920,'Employees'!$A$2:$I$101,5,FALSE)))</f>
        <v/>
      </c>
      <c r="J920" s="2" t="n"/>
      <c r="K920" s="2" t="n"/>
      <c r="L920" s="4" t="n"/>
      <c r="M920" s="2" t="n"/>
      <c r="N920" s="13">
        <f>IF($P920="","",IF($P920&lt;&gt;"OK",NA(),IF(J920="Approved",IF(E920&gt;'Settings'!$B$3,0,NETWORKDAYS(E920,MIN(F920,'Settings'!$B$3),'Holidays'!$A$2:$A$51)*G920*'Settings'!$B$4*VLOOKUP(B920,'Employees'!$A$2:$I$101,5,FALSE)),0)))</f>
        <v/>
      </c>
      <c r="O920" s="13">
        <f>IF($P920="","",IF($P920&lt;&gt;"OK",NA(),IF(J920="Approved",I920-N920,0)))</f>
        <v/>
      </c>
      <c r="P920" s="8">
        <f>IF(COUNTA(A920:B920,D920:G920,J920:M920)=0,"",IF('Settings'!$B$7&lt;&gt;"OK","CHECK SETTINGS",IF(OR(A920="",COUNTIFS($A$2:$A$1001,A920)&lt;&gt;1,COUNTIFS('Employees'!$A$2:$A$101,B920,'Employees'!$I$2:$I$101,"OK")&lt;&gt;1,COUNTIFS('Settings'!$H$11:$H$13,D920)&lt;&gt;1),"CHECK ID / TYPE",IF(OR(NOT(ISNUMBER(E920)),NOT(ISNUMBER(F920)),NOT(ISNUMBER(G920))),"CHECK DATES / FRACTION",IF(OR(E920&lt;MAX('Settings'!$B$2,VLOOKUP(B920,'Employees'!$A$2:$H$101,3,FALSE)),F920&gt;'Settings'!$B$5,F920&lt;E920,NOT(OR(G920=1,AND(G920=0.5,E920=F920))),NOT(OR(J920="Pending",J920="Approved",J920="Denied",J920="Canceled"))),"CHECK DATES / FRACTION / STATUS",IF(AND(OR(J920="Approved",J920="Denied"),OR(K920="",NOT(ISNUMBER(L920)))),"ADD DECISION RECORD",IF(AND(OR(J920="Approved",J920="Pending"),COUNTIFS($B$2:$B$1001,B920,$E$2:$E$1001,"&lt;="&amp;F920,$F$2:$F$1001,"&gt;="&amp;E920,$J$2:$J$1001,"&lt;&gt;Denied",$J$2:$J$1001,"&lt;&gt;Canceled")&gt;1),"OVERLAPPING ACTIVE REQUESTS",IF(NETWORKDAYS(E920,F920,'Holidays'!$A$2:$A$51)=0,"NO WORKDAYS","OK"))))))))</f>
        <v/>
      </c>
    </row>
    <row r="921">
      <c r="A921" s="11" t="n"/>
      <c r="B921" s="11" t="n"/>
      <c r="C921" s="8">
        <f>IF($P921="","",IF($P921&lt;&gt;"OK",NA(),VLOOKUP(B921,'Employees'!$A$2:$I$101,2,FALSE)))</f>
        <v/>
      </c>
      <c r="D921" s="2" t="n"/>
      <c r="E921" s="4" t="n"/>
      <c r="F921" s="4" t="n"/>
      <c r="G921" s="12" t="n"/>
      <c r="H921" s="13">
        <f>IF($P921="","",IF($P921&lt;&gt;"OK",NA(),NETWORKDAYS(E921,F921,'Holidays'!$A$2:$A$51)*G921))</f>
        <v/>
      </c>
      <c r="I921" s="13">
        <f>IF($P921="","",IF($P921&lt;&gt;"OK",NA(),H921*'Settings'!$B$4*VLOOKUP(B921,'Employees'!$A$2:$I$101,5,FALSE)))</f>
        <v/>
      </c>
      <c r="J921" s="2" t="n"/>
      <c r="K921" s="2" t="n"/>
      <c r="L921" s="4" t="n"/>
      <c r="M921" s="2" t="n"/>
      <c r="N921" s="13">
        <f>IF($P921="","",IF($P921&lt;&gt;"OK",NA(),IF(J921="Approved",IF(E921&gt;'Settings'!$B$3,0,NETWORKDAYS(E921,MIN(F921,'Settings'!$B$3),'Holidays'!$A$2:$A$51)*G921*'Settings'!$B$4*VLOOKUP(B921,'Employees'!$A$2:$I$101,5,FALSE)),0)))</f>
        <v/>
      </c>
      <c r="O921" s="13">
        <f>IF($P921="","",IF($P921&lt;&gt;"OK",NA(),IF(J921="Approved",I921-N921,0)))</f>
        <v/>
      </c>
      <c r="P921" s="8">
        <f>IF(COUNTA(A921:B921,D921:G921,J921:M921)=0,"",IF('Settings'!$B$7&lt;&gt;"OK","CHECK SETTINGS",IF(OR(A921="",COUNTIFS($A$2:$A$1001,A921)&lt;&gt;1,COUNTIFS('Employees'!$A$2:$A$101,B921,'Employees'!$I$2:$I$101,"OK")&lt;&gt;1,COUNTIFS('Settings'!$H$11:$H$13,D921)&lt;&gt;1),"CHECK ID / TYPE",IF(OR(NOT(ISNUMBER(E921)),NOT(ISNUMBER(F921)),NOT(ISNUMBER(G921))),"CHECK DATES / FRACTION",IF(OR(E921&lt;MAX('Settings'!$B$2,VLOOKUP(B921,'Employees'!$A$2:$H$101,3,FALSE)),F921&gt;'Settings'!$B$5,F921&lt;E921,NOT(OR(G921=1,AND(G921=0.5,E921=F921))),NOT(OR(J921="Pending",J921="Approved",J921="Denied",J921="Canceled"))),"CHECK DATES / FRACTION / STATUS",IF(AND(OR(J921="Approved",J921="Denied"),OR(K921="",NOT(ISNUMBER(L921)))),"ADD DECISION RECORD",IF(AND(OR(J921="Approved",J921="Pending"),COUNTIFS($B$2:$B$1001,B921,$E$2:$E$1001,"&lt;="&amp;F921,$F$2:$F$1001,"&gt;="&amp;E921,$J$2:$J$1001,"&lt;&gt;Denied",$J$2:$J$1001,"&lt;&gt;Canceled")&gt;1),"OVERLAPPING ACTIVE REQUESTS",IF(NETWORKDAYS(E921,F921,'Holidays'!$A$2:$A$51)=0,"NO WORKDAYS","OK"))))))))</f>
        <v/>
      </c>
    </row>
    <row r="922">
      <c r="A922" s="11" t="n"/>
      <c r="B922" s="11" t="n"/>
      <c r="C922" s="8">
        <f>IF($P922="","",IF($P922&lt;&gt;"OK",NA(),VLOOKUP(B922,'Employees'!$A$2:$I$101,2,FALSE)))</f>
        <v/>
      </c>
      <c r="D922" s="2" t="n"/>
      <c r="E922" s="4" t="n"/>
      <c r="F922" s="4" t="n"/>
      <c r="G922" s="12" t="n"/>
      <c r="H922" s="13">
        <f>IF($P922="","",IF($P922&lt;&gt;"OK",NA(),NETWORKDAYS(E922,F922,'Holidays'!$A$2:$A$51)*G922))</f>
        <v/>
      </c>
      <c r="I922" s="13">
        <f>IF($P922="","",IF($P922&lt;&gt;"OK",NA(),H922*'Settings'!$B$4*VLOOKUP(B922,'Employees'!$A$2:$I$101,5,FALSE)))</f>
        <v/>
      </c>
      <c r="J922" s="2" t="n"/>
      <c r="K922" s="2" t="n"/>
      <c r="L922" s="4" t="n"/>
      <c r="M922" s="2" t="n"/>
      <c r="N922" s="13">
        <f>IF($P922="","",IF($P922&lt;&gt;"OK",NA(),IF(J922="Approved",IF(E922&gt;'Settings'!$B$3,0,NETWORKDAYS(E922,MIN(F922,'Settings'!$B$3),'Holidays'!$A$2:$A$51)*G922*'Settings'!$B$4*VLOOKUP(B922,'Employees'!$A$2:$I$101,5,FALSE)),0)))</f>
        <v/>
      </c>
      <c r="O922" s="13">
        <f>IF($P922="","",IF($P922&lt;&gt;"OK",NA(),IF(J922="Approved",I922-N922,0)))</f>
        <v/>
      </c>
      <c r="P922" s="8">
        <f>IF(COUNTA(A922:B922,D922:G922,J922:M922)=0,"",IF('Settings'!$B$7&lt;&gt;"OK","CHECK SETTINGS",IF(OR(A922="",COUNTIFS($A$2:$A$1001,A922)&lt;&gt;1,COUNTIFS('Employees'!$A$2:$A$101,B922,'Employees'!$I$2:$I$101,"OK")&lt;&gt;1,COUNTIFS('Settings'!$H$11:$H$13,D922)&lt;&gt;1),"CHECK ID / TYPE",IF(OR(NOT(ISNUMBER(E922)),NOT(ISNUMBER(F922)),NOT(ISNUMBER(G922))),"CHECK DATES / FRACTION",IF(OR(E922&lt;MAX('Settings'!$B$2,VLOOKUP(B922,'Employees'!$A$2:$H$101,3,FALSE)),F922&gt;'Settings'!$B$5,F922&lt;E922,NOT(OR(G922=1,AND(G922=0.5,E922=F922))),NOT(OR(J922="Pending",J922="Approved",J922="Denied",J922="Canceled"))),"CHECK DATES / FRACTION / STATUS",IF(AND(OR(J922="Approved",J922="Denied"),OR(K922="",NOT(ISNUMBER(L922)))),"ADD DECISION RECORD",IF(AND(OR(J922="Approved",J922="Pending"),COUNTIFS($B$2:$B$1001,B922,$E$2:$E$1001,"&lt;="&amp;F922,$F$2:$F$1001,"&gt;="&amp;E922,$J$2:$J$1001,"&lt;&gt;Denied",$J$2:$J$1001,"&lt;&gt;Canceled")&gt;1),"OVERLAPPING ACTIVE REQUESTS",IF(NETWORKDAYS(E922,F922,'Holidays'!$A$2:$A$51)=0,"NO WORKDAYS","OK"))))))))</f>
        <v/>
      </c>
    </row>
    <row r="923">
      <c r="A923" s="11" t="n"/>
      <c r="B923" s="11" t="n"/>
      <c r="C923" s="8">
        <f>IF($P923="","",IF($P923&lt;&gt;"OK",NA(),VLOOKUP(B923,'Employees'!$A$2:$I$101,2,FALSE)))</f>
        <v/>
      </c>
      <c r="D923" s="2" t="n"/>
      <c r="E923" s="4" t="n"/>
      <c r="F923" s="4" t="n"/>
      <c r="G923" s="12" t="n"/>
      <c r="H923" s="13">
        <f>IF($P923="","",IF($P923&lt;&gt;"OK",NA(),NETWORKDAYS(E923,F923,'Holidays'!$A$2:$A$51)*G923))</f>
        <v/>
      </c>
      <c r="I923" s="13">
        <f>IF($P923="","",IF($P923&lt;&gt;"OK",NA(),H923*'Settings'!$B$4*VLOOKUP(B923,'Employees'!$A$2:$I$101,5,FALSE)))</f>
        <v/>
      </c>
      <c r="J923" s="2" t="n"/>
      <c r="K923" s="2" t="n"/>
      <c r="L923" s="4" t="n"/>
      <c r="M923" s="2" t="n"/>
      <c r="N923" s="13">
        <f>IF($P923="","",IF($P923&lt;&gt;"OK",NA(),IF(J923="Approved",IF(E923&gt;'Settings'!$B$3,0,NETWORKDAYS(E923,MIN(F923,'Settings'!$B$3),'Holidays'!$A$2:$A$51)*G923*'Settings'!$B$4*VLOOKUP(B923,'Employees'!$A$2:$I$101,5,FALSE)),0)))</f>
        <v/>
      </c>
      <c r="O923" s="13">
        <f>IF($P923="","",IF($P923&lt;&gt;"OK",NA(),IF(J923="Approved",I923-N923,0)))</f>
        <v/>
      </c>
      <c r="P923" s="8">
        <f>IF(COUNTA(A923:B923,D923:G923,J923:M923)=0,"",IF('Settings'!$B$7&lt;&gt;"OK","CHECK SETTINGS",IF(OR(A923="",COUNTIFS($A$2:$A$1001,A923)&lt;&gt;1,COUNTIFS('Employees'!$A$2:$A$101,B923,'Employees'!$I$2:$I$101,"OK")&lt;&gt;1,COUNTIFS('Settings'!$H$11:$H$13,D923)&lt;&gt;1),"CHECK ID / TYPE",IF(OR(NOT(ISNUMBER(E923)),NOT(ISNUMBER(F923)),NOT(ISNUMBER(G923))),"CHECK DATES / FRACTION",IF(OR(E923&lt;MAX('Settings'!$B$2,VLOOKUP(B923,'Employees'!$A$2:$H$101,3,FALSE)),F923&gt;'Settings'!$B$5,F923&lt;E923,NOT(OR(G923=1,AND(G923=0.5,E923=F923))),NOT(OR(J923="Pending",J923="Approved",J923="Denied",J923="Canceled"))),"CHECK DATES / FRACTION / STATUS",IF(AND(OR(J923="Approved",J923="Denied"),OR(K923="",NOT(ISNUMBER(L923)))),"ADD DECISION RECORD",IF(AND(OR(J923="Approved",J923="Pending"),COUNTIFS($B$2:$B$1001,B923,$E$2:$E$1001,"&lt;="&amp;F923,$F$2:$F$1001,"&gt;="&amp;E923,$J$2:$J$1001,"&lt;&gt;Denied",$J$2:$J$1001,"&lt;&gt;Canceled")&gt;1),"OVERLAPPING ACTIVE REQUESTS",IF(NETWORKDAYS(E923,F923,'Holidays'!$A$2:$A$51)=0,"NO WORKDAYS","OK"))))))))</f>
        <v/>
      </c>
    </row>
    <row r="924">
      <c r="A924" s="11" t="n"/>
      <c r="B924" s="11" t="n"/>
      <c r="C924" s="8">
        <f>IF($P924="","",IF($P924&lt;&gt;"OK",NA(),VLOOKUP(B924,'Employees'!$A$2:$I$101,2,FALSE)))</f>
        <v/>
      </c>
      <c r="D924" s="2" t="n"/>
      <c r="E924" s="4" t="n"/>
      <c r="F924" s="4" t="n"/>
      <c r="G924" s="12" t="n"/>
      <c r="H924" s="13">
        <f>IF($P924="","",IF($P924&lt;&gt;"OK",NA(),NETWORKDAYS(E924,F924,'Holidays'!$A$2:$A$51)*G924))</f>
        <v/>
      </c>
      <c r="I924" s="13">
        <f>IF($P924="","",IF($P924&lt;&gt;"OK",NA(),H924*'Settings'!$B$4*VLOOKUP(B924,'Employees'!$A$2:$I$101,5,FALSE)))</f>
        <v/>
      </c>
      <c r="J924" s="2" t="n"/>
      <c r="K924" s="2" t="n"/>
      <c r="L924" s="4" t="n"/>
      <c r="M924" s="2" t="n"/>
      <c r="N924" s="13">
        <f>IF($P924="","",IF($P924&lt;&gt;"OK",NA(),IF(J924="Approved",IF(E924&gt;'Settings'!$B$3,0,NETWORKDAYS(E924,MIN(F924,'Settings'!$B$3),'Holidays'!$A$2:$A$51)*G924*'Settings'!$B$4*VLOOKUP(B924,'Employees'!$A$2:$I$101,5,FALSE)),0)))</f>
        <v/>
      </c>
      <c r="O924" s="13">
        <f>IF($P924="","",IF($P924&lt;&gt;"OK",NA(),IF(J924="Approved",I924-N924,0)))</f>
        <v/>
      </c>
      <c r="P924" s="8">
        <f>IF(COUNTA(A924:B924,D924:G924,J924:M924)=0,"",IF('Settings'!$B$7&lt;&gt;"OK","CHECK SETTINGS",IF(OR(A924="",COUNTIFS($A$2:$A$1001,A924)&lt;&gt;1,COUNTIFS('Employees'!$A$2:$A$101,B924,'Employees'!$I$2:$I$101,"OK")&lt;&gt;1,COUNTIFS('Settings'!$H$11:$H$13,D924)&lt;&gt;1),"CHECK ID / TYPE",IF(OR(NOT(ISNUMBER(E924)),NOT(ISNUMBER(F924)),NOT(ISNUMBER(G924))),"CHECK DATES / FRACTION",IF(OR(E924&lt;MAX('Settings'!$B$2,VLOOKUP(B924,'Employees'!$A$2:$H$101,3,FALSE)),F924&gt;'Settings'!$B$5,F924&lt;E924,NOT(OR(G924=1,AND(G924=0.5,E924=F924))),NOT(OR(J924="Pending",J924="Approved",J924="Denied",J924="Canceled"))),"CHECK DATES / FRACTION / STATUS",IF(AND(OR(J924="Approved",J924="Denied"),OR(K924="",NOT(ISNUMBER(L924)))),"ADD DECISION RECORD",IF(AND(OR(J924="Approved",J924="Pending"),COUNTIFS($B$2:$B$1001,B924,$E$2:$E$1001,"&lt;="&amp;F924,$F$2:$F$1001,"&gt;="&amp;E924,$J$2:$J$1001,"&lt;&gt;Denied",$J$2:$J$1001,"&lt;&gt;Canceled")&gt;1),"OVERLAPPING ACTIVE REQUESTS",IF(NETWORKDAYS(E924,F924,'Holidays'!$A$2:$A$51)=0,"NO WORKDAYS","OK"))))))))</f>
        <v/>
      </c>
    </row>
    <row r="925">
      <c r="A925" s="11" t="n"/>
      <c r="B925" s="11" t="n"/>
      <c r="C925" s="8">
        <f>IF($P925="","",IF($P925&lt;&gt;"OK",NA(),VLOOKUP(B925,'Employees'!$A$2:$I$101,2,FALSE)))</f>
        <v/>
      </c>
      <c r="D925" s="2" t="n"/>
      <c r="E925" s="4" t="n"/>
      <c r="F925" s="4" t="n"/>
      <c r="G925" s="12" t="n"/>
      <c r="H925" s="13">
        <f>IF($P925="","",IF($P925&lt;&gt;"OK",NA(),NETWORKDAYS(E925,F925,'Holidays'!$A$2:$A$51)*G925))</f>
        <v/>
      </c>
      <c r="I925" s="13">
        <f>IF($P925="","",IF($P925&lt;&gt;"OK",NA(),H925*'Settings'!$B$4*VLOOKUP(B925,'Employees'!$A$2:$I$101,5,FALSE)))</f>
        <v/>
      </c>
      <c r="J925" s="2" t="n"/>
      <c r="K925" s="2" t="n"/>
      <c r="L925" s="4" t="n"/>
      <c r="M925" s="2" t="n"/>
      <c r="N925" s="13">
        <f>IF($P925="","",IF($P925&lt;&gt;"OK",NA(),IF(J925="Approved",IF(E925&gt;'Settings'!$B$3,0,NETWORKDAYS(E925,MIN(F925,'Settings'!$B$3),'Holidays'!$A$2:$A$51)*G925*'Settings'!$B$4*VLOOKUP(B925,'Employees'!$A$2:$I$101,5,FALSE)),0)))</f>
        <v/>
      </c>
      <c r="O925" s="13">
        <f>IF($P925="","",IF($P925&lt;&gt;"OK",NA(),IF(J925="Approved",I925-N925,0)))</f>
        <v/>
      </c>
      <c r="P925" s="8">
        <f>IF(COUNTA(A925:B925,D925:G925,J925:M925)=0,"",IF('Settings'!$B$7&lt;&gt;"OK","CHECK SETTINGS",IF(OR(A925="",COUNTIFS($A$2:$A$1001,A925)&lt;&gt;1,COUNTIFS('Employees'!$A$2:$A$101,B925,'Employees'!$I$2:$I$101,"OK")&lt;&gt;1,COUNTIFS('Settings'!$H$11:$H$13,D925)&lt;&gt;1),"CHECK ID / TYPE",IF(OR(NOT(ISNUMBER(E925)),NOT(ISNUMBER(F925)),NOT(ISNUMBER(G925))),"CHECK DATES / FRACTION",IF(OR(E925&lt;MAX('Settings'!$B$2,VLOOKUP(B925,'Employees'!$A$2:$H$101,3,FALSE)),F925&gt;'Settings'!$B$5,F925&lt;E925,NOT(OR(G925=1,AND(G925=0.5,E925=F925))),NOT(OR(J925="Pending",J925="Approved",J925="Denied",J925="Canceled"))),"CHECK DATES / FRACTION / STATUS",IF(AND(OR(J925="Approved",J925="Denied"),OR(K925="",NOT(ISNUMBER(L925)))),"ADD DECISION RECORD",IF(AND(OR(J925="Approved",J925="Pending"),COUNTIFS($B$2:$B$1001,B925,$E$2:$E$1001,"&lt;="&amp;F925,$F$2:$F$1001,"&gt;="&amp;E925,$J$2:$J$1001,"&lt;&gt;Denied",$J$2:$J$1001,"&lt;&gt;Canceled")&gt;1),"OVERLAPPING ACTIVE REQUESTS",IF(NETWORKDAYS(E925,F925,'Holidays'!$A$2:$A$51)=0,"NO WORKDAYS","OK"))))))))</f>
        <v/>
      </c>
    </row>
    <row r="926">
      <c r="A926" s="11" t="n"/>
      <c r="B926" s="11" t="n"/>
      <c r="C926" s="8">
        <f>IF($P926="","",IF($P926&lt;&gt;"OK",NA(),VLOOKUP(B926,'Employees'!$A$2:$I$101,2,FALSE)))</f>
        <v/>
      </c>
      <c r="D926" s="2" t="n"/>
      <c r="E926" s="4" t="n"/>
      <c r="F926" s="4" t="n"/>
      <c r="G926" s="12" t="n"/>
      <c r="H926" s="13">
        <f>IF($P926="","",IF($P926&lt;&gt;"OK",NA(),NETWORKDAYS(E926,F926,'Holidays'!$A$2:$A$51)*G926))</f>
        <v/>
      </c>
      <c r="I926" s="13">
        <f>IF($P926="","",IF($P926&lt;&gt;"OK",NA(),H926*'Settings'!$B$4*VLOOKUP(B926,'Employees'!$A$2:$I$101,5,FALSE)))</f>
        <v/>
      </c>
      <c r="J926" s="2" t="n"/>
      <c r="K926" s="2" t="n"/>
      <c r="L926" s="4" t="n"/>
      <c r="M926" s="2" t="n"/>
      <c r="N926" s="13">
        <f>IF($P926="","",IF($P926&lt;&gt;"OK",NA(),IF(J926="Approved",IF(E926&gt;'Settings'!$B$3,0,NETWORKDAYS(E926,MIN(F926,'Settings'!$B$3),'Holidays'!$A$2:$A$51)*G926*'Settings'!$B$4*VLOOKUP(B926,'Employees'!$A$2:$I$101,5,FALSE)),0)))</f>
        <v/>
      </c>
      <c r="O926" s="13">
        <f>IF($P926="","",IF($P926&lt;&gt;"OK",NA(),IF(J926="Approved",I926-N926,0)))</f>
        <v/>
      </c>
      <c r="P926" s="8">
        <f>IF(COUNTA(A926:B926,D926:G926,J926:M926)=0,"",IF('Settings'!$B$7&lt;&gt;"OK","CHECK SETTINGS",IF(OR(A926="",COUNTIFS($A$2:$A$1001,A926)&lt;&gt;1,COUNTIFS('Employees'!$A$2:$A$101,B926,'Employees'!$I$2:$I$101,"OK")&lt;&gt;1,COUNTIFS('Settings'!$H$11:$H$13,D926)&lt;&gt;1),"CHECK ID / TYPE",IF(OR(NOT(ISNUMBER(E926)),NOT(ISNUMBER(F926)),NOT(ISNUMBER(G926))),"CHECK DATES / FRACTION",IF(OR(E926&lt;MAX('Settings'!$B$2,VLOOKUP(B926,'Employees'!$A$2:$H$101,3,FALSE)),F926&gt;'Settings'!$B$5,F926&lt;E926,NOT(OR(G926=1,AND(G926=0.5,E926=F926))),NOT(OR(J926="Pending",J926="Approved",J926="Denied",J926="Canceled"))),"CHECK DATES / FRACTION / STATUS",IF(AND(OR(J926="Approved",J926="Denied"),OR(K926="",NOT(ISNUMBER(L926)))),"ADD DECISION RECORD",IF(AND(OR(J926="Approved",J926="Pending"),COUNTIFS($B$2:$B$1001,B926,$E$2:$E$1001,"&lt;="&amp;F926,$F$2:$F$1001,"&gt;="&amp;E926,$J$2:$J$1001,"&lt;&gt;Denied",$J$2:$J$1001,"&lt;&gt;Canceled")&gt;1),"OVERLAPPING ACTIVE REQUESTS",IF(NETWORKDAYS(E926,F926,'Holidays'!$A$2:$A$51)=0,"NO WORKDAYS","OK"))))))))</f>
        <v/>
      </c>
    </row>
    <row r="927">
      <c r="A927" s="11" t="n"/>
      <c r="B927" s="11" t="n"/>
      <c r="C927" s="8">
        <f>IF($P927="","",IF($P927&lt;&gt;"OK",NA(),VLOOKUP(B927,'Employees'!$A$2:$I$101,2,FALSE)))</f>
        <v/>
      </c>
      <c r="D927" s="2" t="n"/>
      <c r="E927" s="4" t="n"/>
      <c r="F927" s="4" t="n"/>
      <c r="G927" s="12" t="n"/>
      <c r="H927" s="13">
        <f>IF($P927="","",IF($P927&lt;&gt;"OK",NA(),NETWORKDAYS(E927,F927,'Holidays'!$A$2:$A$51)*G927))</f>
        <v/>
      </c>
      <c r="I927" s="13">
        <f>IF($P927="","",IF($P927&lt;&gt;"OK",NA(),H927*'Settings'!$B$4*VLOOKUP(B927,'Employees'!$A$2:$I$101,5,FALSE)))</f>
        <v/>
      </c>
      <c r="J927" s="2" t="n"/>
      <c r="K927" s="2" t="n"/>
      <c r="L927" s="4" t="n"/>
      <c r="M927" s="2" t="n"/>
      <c r="N927" s="13">
        <f>IF($P927="","",IF($P927&lt;&gt;"OK",NA(),IF(J927="Approved",IF(E927&gt;'Settings'!$B$3,0,NETWORKDAYS(E927,MIN(F927,'Settings'!$B$3),'Holidays'!$A$2:$A$51)*G927*'Settings'!$B$4*VLOOKUP(B927,'Employees'!$A$2:$I$101,5,FALSE)),0)))</f>
        <v/>
      </c>
      <c r="O927" s="13">
        <f>IF($P927="","",IF($P927&lt;&gt;"OK",NA(),IF(J927="Approved",I927-N927,0)))</f>
        <v/>
      </c>
      <c r="P927" s="8">
        <f>IF(COUNTA(A927:B927,D927:G927,J927:M927)=0,"",IF('Settings'!$B$7&lt;&gt;"OK","CHECK SETTINGS",IF(OR(A927="",COUNTIFS($A$2:$A$1001,A927)&lt;&gt;1,COUNTIFS('Employees'!$A$2:$A$101,B927,'Employees'!$I$2:$I$101,"OK")&lt;&gt;1,COUNTIFS('Settings'!$H$11:$H$13,D927)&lt;&gt;1),"CHECK ID / TYPE",IF(OR(NOT(ISNUMBER(E927)),NOT(ISNUMBER(F927)),NOT(ISNUMBER(G927))),"CHECK DATES / FRACTION",IF(OR(E927&lt;MAX('Settings'!$B$2,VLOOKUP(B927,'Employees'!$A$2:$H$101,3,FALSE)),F927&gt;'Settings'!$B$5,F927&lt;E927,NOT(OR(G927=1,AND(G927=0.5,E927=F927))),NOT(OR(J927="Pending",J927="Approved",J927="Denied",J927="Canceled"))),"CHECK DATES / FRACTION / STATUS",IF(AND(OR(J927="Approved",J927="Denied"),OR(K927="",NOT(ISNUMBER(L927)))),"ADD DECISION RECORD",IF(AND(OR(J927="Approved",J927="Pending"),COUNTIFS($B$2:$B$1001,B927,$E$2:$E$1001,"&lt;="&amp;F927,$F$2:$F$1001,"&gt;="&amp;E927,$J$2:$J$1001,"&lt;&gt;Denied",$J$2:$J$1001,"&lt;&gt;Canceled")&gt;1),"OVERLAPPING ACTIVE REQUESTS",IF(NETWORKDAYS(E927,F927,'Holidays'!$A$2:$A$51)=0,"NO WORKDAYS","OK"))))))))</f>
        <v/>
      </c>
    </row>
    <row r="928">
      <c r="A928" s="11" t="n"/>
      <c r="B928" s="11" t="n"/>
      <c r="C928" s="8">
        <f>IF($P928="","",IF($P928&lt;&gt;"OK",NA(),VLOOKUP(B928,'Employees'!$A$2:$I$101,2,FALSE)))</f>
        <v/>
      </c>
      <c r="D928" s="2" t="n"/>
      <c r="E928" s="4" t="n"/>
      <c r="F928" s="4" t="n"/>
      <c r="G928" s="12" t="n"/>
      <c r="H928" s="13">
        <f>IF($P928="","",IF($P928&lt;&gt;"OK",NA(),NETWORKDAYS(E928,F928,'Holidays'!$A$2:$A$51)*G928))</f>
        <v/>
      </c>
      <c r="I928" s="13">
        <f>IF($P928="","",IF($P928&lt;&gt;"OK",NA(),H928*'Settings'!$B$4*VLOOKUP(B928,'Employees'!$A$2:$I$101,5,FALSE)))</f>
        <v/>
      </c>
      <c r="J928" s="2" t="n"/>
      <c r="K928" s="2" t="n"/>
      <c r="L928" s="4" t="n"/>
      <c r="M928" s="2" t="n"/>
      <c r="N928" s="13">
        <f>IF($P928="","",IF($P928&lt;&gt;"OK",NA(),IF(J928="Approved",IF(E928&gt;'Settings'!$B$3,0,NETWORKDAYS(E928,MIN(F928,'Settings'!$B$3),'Holidays'!$A$2:$A$51)*G928*'Settings'!$B$4*VLOOKUP(B928,'Employees'!$A$2:$I$101,5,FALSE)),0)))</f>
        <v/>
      </c>
      <c r="O928" s="13">
        <f>IF($P928="","",IF($P928&lt;&gt;"OK",NA(),IF(J928="Approved",I928-N928,0)))</f>
        <v/>
      </c>
      <c r="P928" s="8">
        <f>IF(COUNTA(A928:B928,D928:G928,J928:M928)=0,"",IF('Settings'!$B$7&lt;&gt;"OK","CHECK SETTINGS",IF(OR(A928="",COUNTIFS($A$2:$A$1001,A928)&lt;&gt;1,COUNTIFS('Employees'!$A$2:$A$101,B928,'Employees'!$I$2:$I$101,"OK")&lt;&gt;1,COUNTIFS('Settings'!$H$11:$H$13,D928)&lt;&gt;1),"CHECK ID / TYPE",IF(OR(NOT(ISNUMBER(E928)),NOT(ISNUMBER(F928)),NOT(ISNUMBER(G928))),"CHECK DATES / FRACTION",IF(OR(E928&lt;MAX('Settings'!$B$2,VLOOKUP(B928,'Employees'!$A$2:$H$101,3,FALSE)),F928&gt;'Settings'!$B$5,F928&lt;E928,NOT(OR(G928=1,AND(G928=0.5,E928=F928))),NOT(OR(J928="Pending",J928="Approved",J928="Denied",J928="Canceled"))),"CHECK DATES / FRACTION / STATUS",IF(AND(OR(J928="Approved",J928="Denied"),OR(K928="",NOT(ISNUMBER(L928)))),"ADD DECISION RECORD",IF(AND(OR(J928="Approved",J928="Pending"),COUNTIFS($B$2:$B$1001,B928,$E$2:$E$1001,"&lt;="&amp;F928,$F$2:$F$1001,"&gt;="&amp;E928,$J$2:$J$1001,"&lt;&gt;Denied",$J$2:$J$1001,"&lt;&gt;Canceled")&gt;1),"OVERLAPPING ACTIVE REQUESTS",IF(NETWORKDAYS(E928,F928,'Holidays'!$A$2:$A$51)=0,"NO WORKDAYS","OK"))))))))</f>
        <v/>
      </c>
    </row>
    <row r="929">
      <c r="A929" s="11" t="n"/>
      <c r="B929" s="11" t="n"/>
      <c r="C929" s="8">
        <f>IF($P929="","",IF($P929&lt;&gt;"OK",NA(),VLOOKUP(B929,'Employees'!$A$2:$I$101,2,FALSE)))</f>
        <v/>
      </c>
      <c r="D929" s="2" t="n"/>
      <c r="E929" s="4" t="n"/>
      <c r="F929" s="4" t="n"/>
      <c r="G929" s="12" t="n"/>
      <c r="H929" s="13">
        <f>IF($P929="","",IF($P929&lt;&gt;"OK",NA(),NETWORKDAYS(E929,F929,'Holidays'!$A$2:$A$51)*G929))</f>
        <v/>
      </c>
      <c r="I929" s="13">
        <f>IF($P929="","",IF($P929&lt;&gt;"OK",NA(),H929*'Settings'!$B$4*VLOOKUP(B929,'Employees'!$A$2:$I$101,5,FALSE)))</f>
        <v/>
      </c>
      <c r="J929" s="2" t="n"/>
      <c r="K929" s="2" t="n"/>
      <c r="L929" s="4" t="n"/>
      <c r="M929" s="2" t="n"/>
      <c r="N929" s="13">
        <f>IF($P929="","",IF($P929&lt;&gt;"OK",NA(),IF(J929="Approved",IF(E929&gt;'Settings'!$B$3,0,NETWORKDAYS(E929,MIN(F929,'Settings'!$B$3),'Holidays'!$A$2:$A$51)*G929*'Settings'!$B$4*VLOOKUP(B929,'Employees'!$A$2:$I$101,5,FALSE)),0)))</f>
        <v/>
      </c>
      <c r="O929" s="13">
        <f>IF($P929="","",IF($P929&lt;&gt;"OK",NA(),IF(J929="Approved",I929-N929,0)))</f>
        <v/>
      </c>
      <c r="P929" s="8">
        <f>IF(COUNTA(A929:B929,D929:G929,J929:M929)=0,"",IF('Settings'!$B$7&lt;&gt;"OK","CHECK SETTINGS",IF(OR(A929="",COUNTIFS($A$2:$A$1001,A929)&lt;&gt;1,COUNTIFS('Employees'!$A$2:$A$101,B929,'Employees'!$I$2:$I$101,"OK")&lt;&gt;1,COUNTIFS('Settings'!$H$11:$H$13,D929)&lt;&gt;1),"CHECK ID / TYPE",IF(OR(NOT(ISNUMBER(E929)),NOT(ISNUMBER(F929)),NOT(ISNUMBER(G929))),"CHECK DATES / FRACTION",IF(OR(E929&lt;MAX('Settings'!$B$2,VLOOKUP(B929,'Employees'!$A$2:$H$101,3,FALSE)),F929&gt;'Settings'!$B$5,F929&lt;E929,NOT(OR(G929=1,AND(G929=0.5,E929=F929))),NOT(OR(J929="Pending",J929="Approved",J929="Denied",J929="Canceled"))),"CHECK DATES / FRACTION / STATUS",IF(AND(OR(J929="Approved",J929="Denied"),OR(K929="",NOT(ISNUMBER(L929)))),"ADD DECISION RECORD",IF(AND(OR(J929="Approved",J929="Pending"),COUNTIFS($B$2:$B$1001,B929,$E$2:$E$1001,"&lt;="&amp;F929,$F$2:$F$1001,"&gt;="&amp;E929,$J$2:$J$1001,"&lt;&gt;Denied",$J$2:$J$1001,"&lt;&gt;Canceled")&gt;1),"OVERLAPPING ACTIVE REQUESTS",IF(NETWORKDAYS(E929,F929,'Holidays'!$A$2:$A$51)=0,"NO WORKDAYS","OK"))))))))</f>
        <v/>
      </c>
    </row>
    <row r="930">
      <c r="A930" s="11" t="n"/>
      <c r="B930" s="11" t="n"/>
      <c r="C930" s="8">
        <f>IF($P930="","",IF($P930&lt;&gt;"OK",NA(),VLOOKUP(B930,'Employees'!$A$2:$I$101,2,FALSE)))</f>
        <v/>
      </c>
      <c r="D930" s="2" t="n"/>
      <c r="E930" s="4" t="n"/>
      <c r="F930" s="4" t="n"/>
      <c r="G930" s="12" t="n"/>
      <c r="H930" s="13">
        <f>IF($P930="","",IF($P930&lt;&gt;"OK",NA(),NETWORKDAYS(E930,F930,'Holidays'!$A$2:$A$51)*G930))</f>
        <v/>
      </c>
      <c r="I930" s="13">
        <f>IF($P930="","",IF($P930&lt;&gt;"OK",NA(),H930*'Settings'!$B$4*VLOOKUP(B930,'Employees'!$A$2:$I$101,5,FALSE)))</f>
        <v/>
      </c>
      <c r="J930" s="2" t="n"/>
      <c r="K930" s="2" t="n"/>
      <c r="L930" s="4" t="n"/>
      <c r="M930" s="2" t="n"/>
      <c r="N930" s="13">
        <f>IF($P930="","",IF($P930&lt;&gt;"OK",NA(),IF(J930="Approved",IF(E930&gt;'Settings'!$B$3,0,NETWORKDAYS(E930,MIN(F930,'Settings'!$B$3),'Holidays'!$A$2:$A$51)*G930*'Settings'!$B$4*VLOOKUP(B930,'Employees'!$A$2:$I$101,5,FALSE)),0)))</f>
        <v/>
      </c>
      <c r="O930" s="13">
        <f>IF($P930="","",IF($P930&lt;&gt;"OK",NA(),IF(J930="Approved",I930-N930,0)))</f>
        <v/>
      </c>
      <c r="P930" s="8">
        <f>IF(COUNTA(A930:B930,D930:G930,J930:M930)=0,"",IF('Settings'!$B$7&lt;&gt;"OK","CHECK SETTINGS",IF(OR(A930="",COUNTIFS($A$2:$A$1001,A930)&lt;&gt;1,COUNTIFS('Employees'!$A$2:$A$101,B930,'Employees'!$I$2:$I$101,"OK")&lt;&gt;1,COUNTIFS('Settings'!$H$11:$H$13,D930)&lt;&gt;1),"CHECK ID / TYPE",IF(OR(NOT(ISNUMBER(E930)),NOT(ISNUMBER(F930)),NOT(ISNUMBER(G930))),"CHECK DATES / FRACTION",IF(OR(E930&lt;MAX('Settings'!$B$2,VLOOKUP(B930,'Employees'!$A$2:$H$101,3,FALSE)),F930&gt;'Settings'!$B$5,F930&lt;E930,NOT(OR(G930=1,AND(G930=0.5,E930=F930))),NOT(OR(J930="Pending",J930="Approved",J930="Denied",J930="Canceled"))),"CHECK DATES / FRACTION / STATUS",IF(AND(OR(J930="Approved",J930="Denied"),OR(K930="",NOT(ISNUMBER(L930)))),"ADD DECISION RECORD",IF(AND(OR(J930="Approved",J930="Pending"),COUNTIFS($B$2:$B$1001,B930,$E$2:$E$1001,"&lt;="&amp;F930,$F$2:$F$1001,"&gt;="&amp;E930,$J$2:$J$1001,"&lt;&gt;Denied",$J$2:$J$1001,"&lt;&gt;Canceled")&gt;1),"OVERLAPPING ACTIVE REQUESTS",IF(NETWORKDAYS(E930,F930,'Holidays'!$A$2:$A$51)=0,"NO WORKDAYS","OK"))))))))</f>
        <v/>
      </c>
    </row>
    <row r="931">
      <c r="A931" s="11" t="n"/>
      <c r="B931" s="11" t="n"/>
      <c r="C931" s="8">
        <f>IF($P931="","",IF($P931&lt;&gt;"OK",NA(),VLOOKUP(B931,'Employees'!$A$2:$I$101,2,FALSE)))</f>
        <v/>
      </c>
      <c r="D931" s="2" t="n"/>
      <c r="E931" s="4" t="n"/>
      <c r="F931" s="4" t="n"/>
      <c r="G931" s="12" t="n"/>
      <c r="H931" s="13">
        <f>IF($P931="","",IF($P931&lt;&gt;"OK",NA(),NETWORKDAYS(E931,F931,'Holidays'!$A$2:$A$51)*G931))</f>
        <v/>
      </c>
      <c r="I931" s="13">
        <f>IF($P931="","",IF($P931&lt;&gt;"OK",NA(),H931*'Settings'!$B$4*VLOOKUP(B931,'Employees'!$A$2:$I$101,5,FALSE)))</f>
        <v/>
      </c>
      <c r="J931" s="2" t="n"/>
      <c r="K931" s="2" t="n"/>
      <c r="L931" s="4" t="n"/>
      <c r="M931" s="2" t="n"/>
      <c r="N931" s="13">
        <f>IF($P931="","",IF($P931&lt;&gt;"OK",NA(),IF(J931="Approved",IF(E931&gt;'Settings'!$B$3,0,NETWORKDAYS(E931,MIN(F931,'Settings'!$B$3),'Holidays'!$A$2:$A$51)*G931*'Settings'!$B$4*VLOOKUP(B931,'Employees'!$A$2:$I$101,5,FALSE)),0)))</f>
        <v/>
      </c>
      <c r="O931" s="13">
        <f>IF($P931="","",IF($P931&lt;&gt;"OK",NA(),IF(J931="Approved",I931-N931,0)))</f>
        <v/>
      </c>
      <c r="P931" s="8">
        <f>IF(COUNTA(A931:B931,D931:G931,J931:M931)=0,"",IF('Settings'!$B$7&lt;&gt;"OK","CHECK SETTINGS",IF(OR(A931="",COUNTIFS($A$2:$A$1001,A931)&lt;&gt;1,COUNTIFS('Employees'!$A$2:$A$101,B931,'Employees'!$I$2:$I$101,"OK")&lt;&gt;1,COUNTIFS('Settings'!$H$11:$H$13,D931)&lt;&gt;1),"CHECK ID / TYPE",IF(OR(NOT(ISNUMBER(E931)),NOT(ISNUMBER(F931)),NOT(ISNUMBER(G931))),"CHECK DATES / FRACTION",IF(OR(E931&lt;MAX('Settings'!$B$2,VLOOKUP(B931,'Employees'!$A$2:$H$101,3,FALSE)),F931&gt;'Settings'!$B$5,F931&lt;E931,NOT(OR(G931=1,AND(G931=0.5,E931=F931))),NOT(OR(J931="Pending",J931="Approved",J931="Denied",J931="Canceled"))),"CHECK DATES / FRACTION / STATUS",IF(AND(OR(J931="Approved",J931="Denied"),OR(K931="",NOT(ISNUMBER(L931)))),"ADD DECISION RECORD",IF(AND(OR(J931="Approved",J931="Pending"),COUNTIFS($B$2:$B$1001,B931,$E$2:$E$1001,"&lt;="&amp;F931,$F$2:$F$1001,"&gt;="&amp;E931,$J$2:$J$1001,"&lt;&gt;Denied",$J$2:$J$1001,"&lt;&gt;Canceled")&gt;1),"OVERLAPPING ACTIVE REQUESTS",IF(NETWORKDAYS(E931,F931,'Holidays'!$A$2:$A$51)=0,"NO WORKDAYS","OK"))))))))</f>
        <v/>
      </c>
    </row>
    <row r="932">
      <c r="A932" s="11" t="n"/>
      <c r="B932" s="11" t="n"/>
      <c r="C932" s="8">
        <f>IF($P932="","",IF($P932&lt;&gt;"OK",NA(),VLOOKUP(B932,'Employees'!$A$2:$I$101,2,FALSE)))</f>
        <v/>
      </c>
      <c r="D932" s="2" t="n"/>
      <c r="E932" s="4" t="n"/>
      <c r="F932" s="4" t="n"/>
      <c r="G932" s="12" t="n"/>
      <c r="H932" s="13">
        <f>IF($P932="","",IF($P932&lt;&gt;"OK",NA(),NETWORKDAYS(E932,F932,'Holidays'!$A$2:$A$51)*G932))</f>
        <v/>
      </c>
      <c r="I932" s="13">
        <f>IF($P932="","",IF($P932&lt;&gt;"OK",NA(),H932*'Settings'!$B$4*VLOOKUP(B932,'Employees'!$A$2:$I$101,5,FALSE)))</f>
        <v/>
      </c>
      <c r="J932" s="2" t="n"/>
      <c r="K932" s="2" t="n"/>
      <c r="L932" s="4" t="n"/>
      <c r="M932" s="2" t="n"/>
      <c r="N932" s="13">
        <f>IF($P932="","",IF($P932&lt;&gt;"OK",NA(),IF(J932="Approved",IF(E932&gt;'Settings'!$B$3,0,NETWORKDAYS(E932,MIN(F932,'Settings'!$B$3),'Holidays'!$A$2:$A$51)*G932*'Settings'!$B$4*VLOOKUP(B932,'Employees'!$A$2:$I$101,5,FALSE)),0)))</f>
        <v/>
      </c>
      <c r="O932" s="13">
        <f>IF($P932="","",IF($P932&lt;&gt;"OK",NA(),IF(J932="Approved",I932-N932,0)))</f>
        <v/>
      </c>
      <c r="P932" s="8">
        <f>IF(COUNTA(A932:B932,D932:G932,J932:M932)=0,"",IF('Settings'!$B$7&lt;&gt;"OK","CHECK SETTINGS",IF(OR(A932="",COUNTIFS($A$2:$A$1001,A932)&lt;&gt;1,COUNTIFS('Employees'!$A$2:$A$101,B932,'Employees'!$I$2:$I$101,"OK")&lt;&gt;1,COUNTIFS('Settings'!$H$11:$H$13,D932)&lt;&gt;1),"CHECK ID / TYPE",IF(OR(NOT(ISNUMBER(E932)),NOT(ISNUMBER(F932)),NOT(ISNUMBER(G932))),"CHECK DATES / FRACTION",IF(OR(E932&lt;MAX('Settings'!$B$2,VLOOKUP(B932,'Employees'!$A$2:$H$101,3,FALSE)),F932&gt;'Settings'!$B$5,F932&lt;E932,NOT(OR(G932=1,AND(G932=0.5,E932=F932))),NOT(OR(J932="Pending",J932="Approved",J932="Denied",J932="Canceled"))),"CHECK DATES / FRACTION / STATUS",IF(AND(OR(J932="Approved",J932="Denied"),OR(K932="",NOT(ISNUMBER(L932)))),"ADD DECISION RECORD",IF(AND(OR(J932="Approved",J932="Pending"),COUNTIFS($B$2:$B$1001,B932,$E$2:$E$1001,"&lt;="&amp;F932,$F$2:$F$1001,"&gt;="&amp;E932,$J$2:$J$1001,"&lt;&gt;Denied",$J$2:$J$1001,"&lt;&gt;Canceled")&gt;1),"OVERLAPPING ACTIVE REQUESTS",IF(NETWORKDAYS(E932,F932,'Holidays'!$A$2:$A$51)=0,"NO WORKDAYS","OK"))))))))</f>
        <v/>
      </c>
    </row>
    <row r="933">
      <c r="A933" s="11" t="n"/>
      <c r="B933" s="11" t="n"/>
      <c r="C933" s="8">
        <f>IF($P933="","",IF($P933&lt;&gt;"OK",NA(),VLOOKUP(B933,'Employees'!$A$2:$I$101,2,FALSE)))</f>
        <v/>
      </c>
      <c r="D933" s="2" t="n"/>
      <c r="E933" s="4" t="n"/>
      <c r="F933" s="4" t="n"/>
      <c r="G933" s="12" t="n"/>
      <c r="H933" s="13">
        <f>IF($P933="","",IF($P933&lt;&gt;"OK",NA(),NETWORKDAYS(E933,F933,'Holidays'!$A$2:$A$51)*G933))</f>
        <v/>
      </c>
      <c r="I933" s="13">
        <f>IF($P933="","",IF($P933&lt;&gt;"OK",NA(),H933*'Settings'!$B$4*VLOOKUP(B933,'Employees'!$A$2:$I$101,5,FALSE)))</f>
        <v/>
      </c>
      <c r="J933" s="2" t="n"/>
      <c r="K933" s="2" t="n"/>
      <c r="L933" s="4" t="n"/>
      <c r="M933" s="2" t="n"/>
      <c r="N933" s="13">
        <f>IF($P933="","",IF($P933&lt;&gt;"OK",NA(),IF(J933="Approved",IF(E933&gt;'Settings'!$B$3,0,NETWORKDAYS(E933,MIN(F933,'Settings'!$B$3),'Holidays'!$A$2:$A$51)*G933*'Settings'!$B$4*VLOOKUP(B933,'Employees'!$A$2:$I$101,5,FALSE)),0)))</f>
        <v/>
      </c>
      <c r="O933" s="13">
        <f>IF($P933="","",IF($P933&lt;&gt;"OK",NA(),IF(J933="Approved",I933-N933,0)))</f>
        <v/>
      </c>
      <c r="P933" s="8">
        <f>IF(COUNTA(A933:B933,D933:G933,J933:M933)=0,"",IF('Settings'!$B$7&lt;&gt;"OK","CHECK SETTINGS",IF(OR(A933="",COUNTIFS($A$2:$A$1001,A933)&lt;&gt;1,COUNTIFS('Employees'!$A$2:$A$101,B933,'Employees'!$I$2:$I$101,"OK")&lt;&gt;1,COUNTIFS('Settings'!$H$11:$H$13,D933)&lt;&gt;1),"CHECK ID / TYPE",IF(OR(NOT(ISNUMBER(E933)),NOT(ISNUMBER(F933)),NOT(ISNUMBER(G933))),"CHECK DATES / FRACTION",IF(OR(E933&lt;MAX('Settings'!$B$2,VLOOKUP(B933,'Employees'!$A$2:$H$101,3,FALSE)),F933&gt;'Settings'!$B$5,F933&lt;E933,NOT(OR(G933=1,AND(G933=0.5,E933=F933))),NOT(OR(J933="Pending",J933="Approved",J933="Denied",J933="Canceled"))),"CHECK DATES / FRACTION / STATUS",IF(AND(OR(J933="Approved",J933="Denied"),OR(K933="",NOT(ISNUMBER(L933)))),"ADD DECISION RECORD",IF(AND(OR(J933="Approved",J933="Pending"),COUNTIFS($B$2:$B$1001,B933,$E$2:$E$1001,"&lt;="&amp;F933,$F$2:$F$1001,"&gt;="&amp;E933,$J$2:$J$1001,"&lt;&gt;Denied",$J$2:$J$1001,"&lt;&gt;Canceled")&gt;1),"OVERLAPPING ACTIVE REQUESTS",IF(NETWORKDAYS(E933,F933,'Holidays'!$A$2:$A$51)=0,"NO WORKDAYS","OK"))))))))</f>
        <v/>
      </c>
    </row>
    <row r="934">
      <c r="A934" s="11" t="n"/>
      <c r="B934" s="11" t="n"/>
      <c r="C934" s="8">
        <f>IF($P934="","",IF($P934&lt;&gt;"OK",NA(),VLOOKUP(B934,'Employees'!$A$2:$I$101,2,FALSE)))</f>
        <v/>
      </c>
      <c r="D934" s="2" t="n"/>
      <c r="E934" s="4" t="n"/>
      <c r="F934" s="4" t="n"/>
      <c r="G934" s="12" t="n"/>
      <c r="H934" s="13">
        <f>IF($P934="","",IF($P934&lt;&gt;"OK",NA(),NETWORKDAYS(E934,F934,'Holidays'!$A$2:$A$51)*G934))</f>
        <v/>
      </c>
      <c r="I934" s="13">
        <f>IF($P934="","",IF($P934&lt;&gt;"OK",NA(),H934*'Settings'!$B$4*VLOOKUP(B934,'Employees'!$A$2:$I$101,5,FALSE)))</f>
        <v/>
      </c>
      <c r="J934" s="2" t="n"/>
      <c r="K934" s="2" t="n"/>
      <c r="L934" s="4" t="n"/>
      <c r="M934" s="2" t="n"/>
      <c r="N934" s="13">
        <f>IF($P934="","",IF($P934&lt;&gt;"OK",NA(),IF(J934="Approved",IF(E934&gt;'Settings'!$B$3,0,NETWORKDAYS(E934,MIN(F934,'Settings'!$B$3),'Holidays'!$A$2:$A$51)*G934*'Settings'!$B$4*VLOOKUP(B934,'Employees'!$A$2:$I$101,5,FALSE)),0)))</f>
        <v/>
      </c>
      <c r="O934" s="13">
        <f>IF($P934="","",IF($P934&lt;&gt;"OK",NA(),IF(J934="Approved",I934-N934,0)))</f>
        <v/>
      </c>
      <c r="P934" s="8">
        <f>IF(COUNTA(A934:B934,D934:G934,J934:M934)=0,"",IF('Settings'!$B$7&lt;&gt;"OK","CHECK SETTINGS",IF(OR(A934="",COUNTIFS($A$2:$A$1001,A934)&lt;&gt;1,COUNTIFS('Employees'!$A$2:$A$101,B934,'Employees'!$I$2:$I$101,"OK")&lt;&gt;1,COUNTIFS('Settings'!$H$11:$H$13,D934)&lt;&gt;1),"CHECK ID / TYPE",IF(OR(NOT(ISNUMBER(E934)),NOT(ISNUMBER(F934)),NOT(ISNUMBER(G934))),"CHECK DATES / FRACTION",IF(OR(E934&lt;MAX('Settings'!$B$2,VLOOKUP(B934,'Employees'!$A$2:$H$101,3,FALSE)),F934&gt;'Settings'!$B$5,F934&lt;E934,NOT(OR(G934=1,AND(G934=0.5,E934=F934))),NOT(OR(J934="Pending",J934="Approved",J934="Denied",J934="Canceled"))),"CHECK DATES / FRACTION / STATUS",IF(AND(OR(J934="Approved",J934="Denied"),OR(K934="",NOT(ISNUMBER(L934)))),"ADD DECISION RECORD",IF(AND(OR(J934="Approved",J934="Pending"),COUNTIFS($B$2:$B$1001,B934,$E$2:$E$1001,"&lt;="&amp;F934,$F$2:$F$1001,"&gt;="&amp;E934,$J$2:$J$1001,"&lt;&gt;Denied",$J$2:$J$1001,"&lt;&gt;Canceled")&gt;1),"OVERLAPPING ACTIVE REQUESTS",IF(NETWORKDAYS(E934,F934,'Holidays'!$A$2:$A$51)=0,"NO WORKDAYS","OK"))))))))</f>
        <v/>
      </c>
    </row>
    <row r="935">
      <c r="A935" s="11" t="n"/>
      <c r="B935" s="11" t="n"/>
      <c r="C935" s="8">
        <f>IF($P935="","",IF($P935&lt;&gt;"OK",NA(),VLOOKUP(B935,'Employees'!$A$2:$I$101,2,FALSE)))</f>
        <v/>
      </c>
      <c r="D935" s="2" t="n"/>
      <c r="E935" s="4" t="n"/>
      <c r="F935" s="4" t="n"/>
      <c r="G935" s="12" t="n"/>
      <c r="H935" s="13">
        <f>IF($P935="","",IF($P935&lt;&gt;"OK",NA(),NETWORKDAYS(E935,F935,'Holidays'!$A$2:$A$51)*G935))</f>
        <v/>
      </c>
      <c r="I935" s="13">
        <f>IF($P935="","",IF($P935&lt;&gt;"OK",NA(),H935*'Settings'!$B$4*VLOOKUP(B935,'Employees'!$A$2:$I$101,5,FALSE)))</f>
        <v/>
      </c>
      <c r="J935" s="2" t="n"/>
      <c r="K935" s="2" t="n"/>
      <c r="L935" s="4" t="n"/>
      <c r="M935" s="2" t="n"/>
      <c r="N935" s="13">
        <f>IF($P935="","",IF($P935&lt;&gt;"OK",NA(),IF(J935="Approved",IF(E935&gt;'Settings'!$B$3,0,NETWORKDAYS(E935,MIN(F935,'Settings'!$B$3),'Holidays'!$A$2:$A$51)*G935*'Settings'!$B$4*VLOOKUP(B935,'Employees'!$A$2:$I$101,5,FALSE)),0)))</f>
        <v/>
      </c>
      <c r="O935" s="13">
        <f>IF($P935="","",IF($P935&lt;&gt;"OK",NA(),IF(J935="Approved",I935-N935,0)))</f>
        <v/>
      </c>
      <c r="P935" s="8">
        <f>IF(COUNTA(A935:B935,D935:G935,J935:M935)=0,"",IF('Settings'!$B$7&lt;&gt;"OK","CHECK SETTINGS",IF(OR(A935="",COUNTIFS($A$2:$A$1001,A935)&lt;&gt;1,COUNTIFS('Employees'!$A$2:$A$101,B935,'Employees'!$I$2:$I$101,"OK")&lt;&gt;1,COUNTIFS('Settings'!$H$11:$H$13,D935)&lt;&gt;1),"CHECK ID / TYPE",IF(OR(NOT(ISNUMBER(E935)),NOT(ISNUMBER(F935)),NOT(ISNUMBER(G935))),"CHECK DATES / FRACTION",IF(OR(E935&lt;MAX('Settings'!$B$2,VLOOKUP(B935,'Employees'!$A$2:$H$101,3,FALSE)),F935&gt;'Settings'!$B$5,F935&lt;E935,NOT(OR(G935=1,AND(G935=0.5,E935=F935))),NOT(OR(J935="Pending",J935="Approved",J935="Denied",J935="Canceled"))),"CHECK DATES / FRACTION / STATUS",IF(AND(OR(J935="Approved",J935="Denied"),OR(K935="",NOT(ISNUMBER(L935)))),"ADD DECISION RECORD",IF(AND(OR(J935="Approved",J935="Pending"),COUNTIFS($B$2:$B$1001,B935,$E$2:$E$1001,"&lt;="&amp;F935,$F$2:$F$1001,"&gt;="&amp;E935,$J$2:$J$1001,"&lt;&gt;Denied",$J$2:$J$1001,"&lt;&gt;Canceled")&gt;1),"OVERLAPPING ACTIVE REQUESTS",IF(NETWORKDAYS(E935,F935,'Holidays'!$A$2:$A$51)=0,"NO WORKDAYS","OK"))))))))</f>
        <v/>
      </c>
    </row>
    <row r="936">
      <c r="A936" s="11" t="n"/>
      <c r="B936" s="11" t="n"/>
      <c r="C936" s="8">
        <f>IF($P936="","",IF($P936&lt;&gt;"OK",NA(),VLOOKUP(B936,'Employees'!$A$2:$I$101,2,FALSE)))</f>
        <v/>
      </c>
      <c r="D936" s="2" t="n"/>
      <c r="E936" s="4" t="n"/>
      <c r="F936" s="4" t="n"/>
      <c r="G936" s="12" t="n"/>
      <c r="H936" s="13">
        <f>IF($P936="","",IF($P936&lt;&gt;"OK",NA(),NETWORKDAYS(E936,F936,'Holidays'!$A$2:$A$51)*G936))</f>
        <v/>
      </c>
      <c r="I936" s="13">
        <f>IF($P936="","",IF($P936&lt;&gt;"OK",NA(),H936*'Settings'!$B$4*VLOOKUP(B936,'Employees'!$A$2:$I$101,5,FALSE)))</f>
        <v/>
      </c>
      <c r="J936" s="2" t="n"/>
      <c r="K936" s="2" t="n"/>
      <c r="L936" s="4" t="n"/>
      <c r="M936" s="2" t="n"/>
      <c r="N936" s="13">
        <f>IF($P936="","",IF($P936&lt;&gt;"OK",NA(),IF(J936="Approved",IF(E936&gt;'Settings'!$B$3,0,NETWORKDAYS(E936,MIN(F936,'Settings'!$B$3),'Holidays'!$A$2:$A$51)*G936*'Settings'!$B$4*VLOOKUP(B936,'Employees'!$A$2:$I$101,5,FALSE)),0)))</f>
        <v/>
      </c>
      <c r="O936" s="13">
        <f>IF($P936="","",IF($P936&lt;&gt;"OK",NA(),IF(J936="Approved",I936-N936,0)))</f>
        <v/>
      </c>
      <c r="P936" s="8">
        <f>IF(COUNTA(A936:B936,D936:G936,J936:M936)=0,"",IF('Settings'!$B$7&lt;&gt;"OK","CHECK SETTINGS",IF(OR(A936="",COUNTIFS($A$2:$A$1001,A936)&lt;&gt;1,COUNTIFS('Employees'!$A$2:$A$101,B936,'Employees'!$I$2:$I$101,"OK")&lt;&gt;1,COUNTIFS('Settings'!$H$11:$H$13,D936)&lt;&gt;1),"CHECK ID / TYPE",IF(OR(NOT(ISNUMBER(E936)),NOT(ISNUMBER(F936)),NOT(ISNUMBER(G936))),"CHECK DATES / FRACTION",IF(OR(E936&lt;MAX('Settings'!$B$2,VLOOKUP(B936,'Employees'!$A$2:$H$101,3,FALSE)),F936&gt;'Settings'!$B$5,F936&lt;E936,NOT(OR(G936=1,AND(G936=0.5,E936=F936))),NOT(OR(J936="Pending",J936="Approved",J936="Denied",J936="Canceled"))),"CHECK DATES / FRACTION / STATUS",IF(AND(OR(J936="Approved",J936="Denied"),OR(K936="",NOT(ISNUMBER(L936)))),"ADD DECISION RECORD",IF(AND(OR(J936="Approved",J936="Pending"),COUNTIFS($B$2:$B$1001,B936,$E$2:$E$1001,"&lt;="&amp;F936,$F$2:$F$1001,"&gt;="&amp;E936,$J$2:$J$1001,"&lt;&gt;Denied",$J$2:$J$1001,"&lt;&gt;Canceled")&gt;1),"OVERLAPPING ACTIVE REQUESTS",IF(NETWORKDAYS(E936,F936,'Holidays'!$A$2:$A$51)=0,"NO WORKDAYS","OK"))))))))</f>
        <v/>
      </c>
    </row>
    <row r="937">
      <c r="A937" s="11" t="n"/>
      <c r="B937" s="11" t="n"/>
      <c r="C937" s="8">
        <f>IF($P937="","",IF($P937&lt;&gt;"OK",NA(),VLOOKUP(B937,'Employees'!$A$2:$I$101,2,FALSE)))</f>
        <v/>
      </c>
      <c r="D937" s="2" t="n"/>
      <c r="E937" s="4" t="n"/>
      <c r="F937" s="4" t="n"/>
      <c r="G937" s="12" t="n"/>
      <c r="H937" s="13">
        <f>IF($P937="","",IF($P937&lt;&gt;"OK",NA(),NETWORKDAYS(E937,F937,'Holidays'!$A$2:$A$51)*G937))</f>
        <v/>
      </c>
      <c r="I937" s="13">
        <f>IF($P937="","",IF($P937&lt;&gt;"OK",NA(),H937*'Settings'!$B$4*VLOOKUP(B937,'Employees'!$A$2:$I$101,5,FALSE)))</f>
        <v/>
      </c>
      <c r="J937" s="2" t="n"/>
      <c r="K937" s="2" t="n"/>
      <c r="L937" s="4" t="n"/>
      <c r="M937" s="2" t="n"/>
      <c r="N937" s="13">
        <f>IF($P937="","",IF($P937&lt;&gt;"OK",NA(),IF(J937="Approved",IF(E937&gt;'Settings'!$B$3,0,NETWORKDAYS(E937,MIN(F937,'Settings'!$B$3),'Holidays'!$A$2:$A$51)*G937*'Settings'!$B$4*VLOOKUP(B937,'Employees'!$A$2:$I$101,5,FALSE)),0)))</f>
        <v/>
      </c>
      <c r="O937" s="13">
        <f>IF($P937="","",IF($P937&lt;&gt;"OK",NA(),IF(J937="Approved",I937-N937,0)))</f>
        <v/>
      </c>
      <c r="P937" s="8">
        <f>IF(COUNTA(A937:B937,D937:G937,J937:M937)=0,"",IF('Settings'!$B$7&lt;&gt;"OK","CHECK SETTINGS",IF(OR(A937="",COUNTIFS($A$2:$A$1001,A937)&lt;&gt;1,COUNTIFS('Employees'!$A$2:$A$101,B937,'Employees'!$I$2:$I$101,"OK")&lt;&gt;1,COUNTIFS('Settings'!$H$11:$H$13,D937)&lt;&gt;1),"CHECK ID / TYPE",IF(OR(NOT(ISNUMBER(E937)),NOT(ISNUMBER(F937)),NOT(ISNUMBER(G937))),"CHECK DATES / FRACTION",IF(OR(E937&lt;MAX('Settings'!$B$2,VLOOKUP(B937,'Employees'!$A$2:$H$101,3,FALSE)),F937&gt;'Settings'!$B$5,F937&lt;E937,NOT(OR(G937=1,AND(G937=0.5,E937=F937))),NOT(OR(J937="Pending",J937="Approved",J937="Denied",J937="Canceled"))),"CHECK DATES / FRACTION / STATUS",IF(AND(OR(J937="Approved",J937="Denied"),OR(K937="",NOT(ISNUMBER(L937)))),"ADD DECISION RECORD",IF(AND(OR(J937="Approved",J937="Pending"),COUNTIFS($B$2:$B$1001,B937,$E$2:$E$1001,"&lt;="&amp;F937,$F$2:$F$1001,"&gt;="&amp;E937,$J$2:$J$1001,"&lt;&gt;Denied",$J$2:$J$1001,"&lt;&gt;Canceled")&gt;1),"OVERLAPPING ACTIVE REQUESTS",IF(NETWORKDAYS(E937,F937,'Holidays'!$A$2:$A$51)=0,"NO WORKDAYS","OK"))))))))</f>
        <v/>
      </c>
    </row>
    <row r="938">
      <c r="A938" s="11" t="n"/>
      <c r="B938" s="11" t="n"/>
      <c r="C938" s="8">
        <f>IF($P938="","",IF($P938&lt;&gt;"OK",NA(),VLOOKUP(B938,'Employees'!$A$2:$I$101,2,FALSE)))</f>
        <v/>
      </c>
      <c r="D938" s="2" t="n"/>
      <c r="E938" s="4" t="n"/>
      <c r="F938" s="4" t="n"/>
      <c r="G938" s="12" t="n"/>
      <c r="H938" s="13">
        <f>IF($P938="","",IF($P938&lt;&gt;"OK",NA(),NETWORKDAYS(E938,F938,'Holidays'!$A$2:$A$51)*G938))</f>
        <v/>
      </c>
      <c r="I938" s="13">
        <f>IF($P938="","",IF($P938&lt;&gt;"OK",NA(),H938*'Settings'!$B$4*VLOOKUP(B938,'Employees'!$A$2:$I$101,5,FALSE)))</f>
        <v/>
      </c>
      <c r="J938" s="2" t="n"/>
      <c r="K938" s="2" t="n"/>
      <c r="L938" s="4" t="n"/>
      <c r="M938" s="2" t="n"/>
      <c r="N938" s="13">
        <f>IF($P938="","",IF($P938&lt;&gt;"OK",NA(),IF(J938="Approved",IF(E938&gt;'Settings'!$B$3,0,NETWORKDAYS(E938,MIN(F938,'Settings'!$B$3),'Holidays'!$A$2:$A$51)*G938*'Settings'!$B$4*VLOOKUP(B938,'Employees'!$A$2:$I$101,5,FALSE)),0)))</f>
        <v/>
      </c>
      <c r="O938" s="13">
        <f>IF($P938="","",IF($P938&lt;&gt;"OK",NA(),IF(J938="Approved",I938-N938,0)))</f>
        <v/>
      </c>
      <c r="P938" s="8">
        <f>IF(COUNTA(A938:B938,D938:G938,J938:M938)=0,"",IF('Settings'!$B$7&lt;&gt;"OK","CHECK SETTINGS",IF(OR(A938="",COUNTIFS($A$2:$A$1001,A938)&lt;&gt;1,COUNTIFS('Employees'!$A$2:$A$101,B938,'Employees'!$I$2:$I$101,"OK")&lt;&gt;1,COUNTIFS('Settings'!$H$11:$H$13,D938)&lt;&gt;1),"CHECK ID / TYPE",IF(OR(NOT(ISNUMBER(E938)),NOT(ISNUMBER(F938)),NOT(ISNUMBER(G938))),"CHECK DATES / FRACTION",IF(OR(E938&lt;MAX('Settings'!$B$2,VLOOKUP(B938,'Employees'!$A$2:$H$101,3,FALSE)),F938&gt;'Settings'!$B$5,F938&lt;E938,NOT(OR(G938=1,AND(G938=0.5,E938=F938))),NOT(OR(J938="Pending",J938="Approved",J938="Denied",J938="Canceled"))),"CHECK DATES / FRACTION / STATUS",IF(AND(OR(J938="Approved",J938="Denied"),OR(K938="",NOT(ISNUMBER(L938)))),"ADD DECISION RECORD",IF(AND(OR(J938="Approved",J938="Pending"),COUNTIFS($B$2:$B$1001,B938,$E$2:$E$1001,"&lt;="&amp;F938,$F$2:$F$1001,"&gt;="&amp;E938,$J$2:$J$1001,"&lt;&gt;Denied",$J$2:$J$1001,"&lt;&gt;Canceled")&gt;1),"OVERLAPPING ACTIVE REQUESTS",IF(NETWORKDAYS(E938,F938,'Holidays'!$A$2:$A$51)=0,"NO WORKDAYS","OK"))))))))</f>
        <v/>
      </c>
    </row>
    <row r="939">
      <c r="A939" s="11" t="n"/>
      <c r="B939" s="11" t="n"/>
      <c r="C939" s="8">
        <f>IF($P939="","",IF($P939&lt;&gt;"OK",NA(),VLOOKUP(B939,'Employees'!$A$2:$I$101,2,FALSE)))</f>
        <v/>
      </c>
      <c r="D939" s="2" t="n"/>
      <c r="E939" s="4" t="n"/>
      <c r="F939" s="4" t="n"/>
      <c r="G939" s="12" t="n"/>
      <c r="H939" s="13">
        <f>IF($P939="","",IF($P939&lt;&gt;"OK",NA(),NETWORKDAYS(E939,F939,'Holidays'!$A$2:$A$51)*G939))</f>
        <v/>
      </c>
      <c r="I939" s="13">
        <f>IF($P939="","",IF($P939&lt;&gt;"OK",NA(),H939*'Settings'!$B$4*VLOOKUP(B939,'Employees'!$A$2:$I$101,5,FALSE)))</f>
        <v/>
      </c>
      <c r="J939" s="2" t="n"/>
      <c r="K939" s="2" t="n"/>
      <c r="L939" s="4" t="n"/>
      <c r="M939" s="2" t="n"/>
      <c r="N939" s="13">
        <f>IF($P939="","",IF($P939&lt;&gt;"OK",NA(),IF(J939="Approved",IF(E939&gt;'Settings'!$B$3,0,NETWORKDAYS(E939,MIN(F939,'Settings'!$B$3),'Holidays'!$A$2:$A$51)*G939*'Settings'!$B$4*VLOOKUP(B939,'Employees'!$A$2:$I$101,5,FALSE)),0)))</f>
        <v/>
      </c>
      <c r="O939" s="13">
        <f>IF($P939="","",IF($P939&lt;&gt;"OK",NA(),IF(J939="Approved",I939-N939,0)))</f>
        <v/>
      </c>
      <c r="P939" s="8">
        <f>IF(COUNTA(A939:B939,D939:G939,J939:M939)=0,"",IF('Settings'!$B$7&lt;&gt;"OK","CHECK SETTINGS",IF(OR(A939="",COUNTIFS($A$2:$A$1001,A939)&lt;&gt;1,COUNTIFS('Employees'!$A$2:$A$101,B939,'Employees'!$I$2:$I$101,"OK")&lt;&gt;1,COUNTIFS('Settings'!$H$11:$H$13,D939)&lt;&gt;1),"CHECK ID / TYPE",IF(OR(NOT(ISNUMBER(E939)),NOT(ISNUMBER(F939)),NOT(ISNUMBER(G939))),"CHECK DATES / FRACTION",IF(OR(E939&lt;MAX('Settings'!$B$2,VLOOKUP(B939,'Employees'!$A$2:$H$101,3,FALSE)),F939&gt;'Settings'!$B$5,F939&lt;E939,NOT(OR(G939=1,AND(G939=0.5,E939=F939))),NOT(OR(J939="Pending",J939="Approved",J939="Denied",J939="Canceled"))),"CHECK DATES / FRACTION / STATUS",IF(AND(OR(J939="Approved",J939="Denied"),OR(K939="",NOT(ISNUMBER(L939)))),"ADD DECISION RECORD",IF(AND(OR(J939="Approved",J939="Pending"),COUNTIFS($B$2:$B$1001,B939,$E$2:$E$1001,"&lt;="&amp;F939,$F$2:$F$1001,"&gt;="&amp;E939,$J$2:$J$1001,"&lt;&gt;Denied",$J$2:$J$1001,"&lt;&gt;Canceled")&gt;1),"OVERLAPPING ACTIVE REQUESTS",IF(NETWORKDAYS(E939,F939,'Holidays'!$A$2:$A$51)=0,"NO WORKDAYS","OK"))))))))</f>
        <v/>
      </c>
    </row>
    <row r="940">
      <c r="A940" s="11" t="n"/>
      <c r="B940" s="11" t="n"/>
      <c r="C940" s="8">
        <f>IF($P940="","",IF($P940&lt;&gt;"OK",NA(),VLOOKUP(B940,'Employees'!$A$2:$I$101,2,FALSE)))</f>
        <v/>
      </c>
      <c r="D940" s="2" t="n"/>
      <c r="E940" s="4" t="n"/>
      <c r="F940" s="4" t="n"/>
      <c r="G940" s="12" t="n"/>
      <c r="H940" s="13">
        <f>IF($P940="","",IF($P940&lt;&gt;"OK",NA(),NETWORKDAYS(E940,F940,'Holidays'!$A$2:$A$51)*G940))</f>
        <v/>
      </c>
      <c r="I940" s="13">
        <f>IF($P940="","",IF($P940&lt;&gt;"OK",NA(),H940*'Settings'!$B$4*VLOOKUP(B940,'Employees'!$A$2:$I$101,5,FALSE)))</f>
        <v/>
      </c>
      <c r="J940" s="2" t="n"/>
      <c r="K940" s="2" t="n"/>
      <c r="L940" s="4" t="n"/>
      <c r="M940" s="2" t="n"/>
      <c r="N940" s="13">
        <f>IF($P940="","",IF($P940&lt;&gt;"OK",NA(),IF(J940="Approved",IF(E940&gt;'Settings'!$B$3,0,NETWORKDAYS(E940,MIN(F940,'Settings'!$B$3),'Holidays'!$A$2:$A$51)*G940*'Settings'!$B$4*VLOOKUP(B940,'Employees'!$A$2:$I$101,5,FALSE)),0)))</f>
        <v/>
      </c>
      <c r="O940" s="13">
        <f>IF($P940="","",IF($P940&lt;&gt;"OK",NA(),IF(J940="Approved",I940-N940,0)))</f>
        <v/>
      </c>
      <c r="P940" s="8">
        <f>IF(COUNTA(A940:B940,D940:G940,J940:M940)=0,"",IF('Settings'!$B$7&lt;&gt;"OK","CHECK SETTINGS",IF(OR(A940="",COUNTIFS($A$2:$A$1001,A940)&lt;&gt;1,COUNTIFS('Employees'!$A$2:$A$101,B940,'Employees'!$I$2:$I$101,"OK")&lt;&gt;1,COUNTIFS('Settings'!$H$11:$H$13,D940)&lt;&gt;1),"CHECK ID / TYPE",IF(OR(NOT(ISNUMBER(E940)),NOT(ISNUMBER(F940)),NOT(ISNUMBER(G940))),"CHECK DATES / FRACTION",IF(OR(E940&lt;MAX('Settings'!$B$2,VLOOKUP(B940,'Employees'!$A$2:$H$101,3,FALSE)),F940&gt;'Settings'!$B$5,F940&lt;E940,NOT(OR(G940=1,AND(G940=0.5,E940=F940))),NOT(OR(J940="Pending",J940="Approved",J940="Denied",J940="Canceled"))),"CHECK DATES / FRACTION / STATUS",IF(AND(OR(J940="Approved",J940="Denied"),OR(K940="",NOT(ISNUMBER(L940)))),"ADD DECISION RECORD",IF(AND(OR(J940="Approved",J940="Pending"),COUNTIFS($B$2:$B$1001,B940,$E$2:$E$1001,"&lt;="&amp;F940,$F$2:$F$1001,"&gt;="&amp;E940,$J$2:$J$1001,"&lt;&gt;Denied",$J$2:$J$1001,"&lt;&gt;Canceled")&gt;1),"OVERLAPPING ACTIVE REQUESTS",IF(NETWORKDAYS(E940,F940,'Holidays'!$A$2:$A$51)=0,"NO WORKDAYS","OK"))))))))</f>
        <v/>
      </c>
    </row>
    <row r="941">
      <c r="A941" s="11" t="n"/>
      <c r="B941" s="11" t="n"/>
      <c r="C941" s="8">
        <f>IF($P941="","",IF($P941&lt;&gt;"OK",NA(),VLOOKUP(B941,'Employees'!$A$2:$I$101,2,FALSE)))</f>
        <v/>
      </c>
      <c r="D941" s="2" t="n"/>
      <c r="E941" s="4" t="n"/>
      <c r="F941" s="4" t="n"/>
      <c r="G941" s="12" t="n"/>
      <c r="H941" s="13">
        <f>IF($P941="","",IF($P941&lt;&gt;"OK",NA(),NETWORKDAYS(E941,F941,'Holidays'!$A$2:$A$51)*G941))</f>
        <v/>
      </c>
      <c r="I941" s="13">
        <f>IF($P941="","",IF($P941&lt;&gt;"OK",NA(),H941*'Settings'!$B$4*VLOOKUP(B941,'Employees'!$A$2:$I$101,5,FALSE)))</f>
        <v/>
      </c>
      <c r="J941" s="2" t="n"/>
      <c r="K941" s="2" t="n"/>
      <c r="L941" s="4" t="n"/>
      <c r="M941" s="2" t="n"/>
      <c r="N941" s="13">
        <f>IF($P941="","",IF($P941&lt;&gt;"OK",NA(),IF(J941="Approved",IF(E941&gt;'Settings'!$B$3,0,NETWORKDAYS(E941,MIN(F941,'Settings'!$B$3),'Holidays'!$A$2:$A$51)*G941*'Settings'!$B$4*VLOOKUP(B941,'Employees'!$A$2:$I$101,5,FALSE)),0)))</f>
        <v/>
      </c>
      <c r="O941" s="13">
        <f>IF($P941="","",IF($P941&lt;&gt;"OK",NA(),IF(J941="Approved",I941-N941,0)))</f>
        <v/>
      </c>
      <c r="P941" s="8">
        <f>IF(COUNTA(A941:B941,D941:G941,J941:M941)=0,"",IF('Settings'!$B$7&lt;&gt;"OK","CHECK SETTINGS",IF(OR(A941="",COUNTIFS($A$2:$A$1001,A941)&lt;&gt;1,COUNTIFS('Employees'!$A$2:$A$101,B941,'Employees'!$I$2:$I$101,"OK")&lt;&gt;1,COUNTIFS('Settings'!$H$11:$H$13,D941)&lt;&gt;1),"CHECK ID / TYPE",IF(OR(NOT(ISNUMBER(E941)),NOT(ISNUMBER(F941)),NOT(ISNUMBER(G941))),"CHECK DATES / FRACTION",IF(OR(E941&lt;MAX('Settings'!$B$2,VLOOKUP(B941,'Employees'!$A$2:$H$101,3,FALSE)),F941&gt;'Settings'!$B$5,F941&lt;E941,NOT(OR(G941=1,AND(G941=0.5,E941=F941))),NOT(OR(J941="Pending",J941="Approved",J941="Denied",J941="Canceled"))),"CHECK DATES / FRACTION / STATUS",IF(AND(OR(J941="Approved",J941="Denied"),OR(K941="",NOT(ISNUMBER(L941)))),"ADD DECISION RECORD",IF(AND(OR(J941="Approved",J941="Pending"),COUNTIFS($B$2:$B$1001,B941,$E$2:$E$1001,"&lt;="&amp;F941,$F$2:$F$1001,"&gt;="&amp;E941,$J$2:$J$1001,"&lt;&gt;Denied",$J$2:$J$1001,"&lt;&gt;Canceled")&gt;1),"OVERLAPPING ACTIVE REQUESTS",IF(NETWORKDAYS(E941,F941,'Holidays'!$A$2:$A$51)=0,"NO WORKDAYS","OK"))))))))</f>
        <v/>
      </c>
    </row>
    <row r="942">
      <c r="A942" s="11" t="n"/>
      <c r="B942" s="11" t="n"/>
      <c r="C942" s="8">
        <f>IF($P942="","",IF($P942&lt;&gt;"OK",NA(),VLOOKUP(B942,'Employees'!$A$2:$I$101,2,FALSE)))</f>
        <v/>
      </c>
      <c r="D942" s="2" t="n"/>
      <c r="E942" s="4" t="n"/>
      <c r="F942" s="4" t="n"/>
      <c r="G942" s="12" t="n"/>
      <c r="H942" s="13">
        <f>IF($P942="","",IF($P942&lt;&gt;"OK",NA(),NETWORKDAYS(E942,F942,'Holidays'!$A$2:$A$51)*G942))</f>
        <v/>
      </c>
      <c r="I942" s="13">
        <f>IF($P942="","",IF($P942&lt;&gt;"OK",NA(),H942*'Settings'!$B$4*VLOOKUP(B942,'Employees'!$A$2:$I$101,5,FALSE)))</f>
        <v/>
      </c>
      <c r="J942" s="2" t="n"/>
      <c r="K942" s="2" t="n"/>
      <c r="L942" s="4" t="n"/>
      <c r="M942" s="2" t="n"/>
      <c r="N942" s="13">
        <f>IF($P942="","",IF($P942&lt;&gt;"OK",NA(),IF(J942="Approved",IF(E942&gt;'Settings'!$B$3,0,NETWORKDAYS(E942,MIN(F942,'Settings'!$B$3),'Holidays'!$A$2:$A$51)*G942*'Settings'!$B$4*VLOOKUP(B942,'Employees'!$A$2:$I$101,5,FALSE)),0)))</f>
        <v/>
      </c>
      <c r="O942" s="13">
        <f>IF($P942="","",IF($P942&lt;&gt;"OK",NA(),IF(J942="Approved",I942-N942,0)))</f>
        <v/>
      </c>
      <c r="P942" s="8">
        <f>IF(COUNTA(A942:B942,D942:G942,J942:M942)=0,"",IF('Settings'!$B$7&lt;&gt;"OK","CHECK SETTINGS",IF(OR(A942="",COUNTIFS($A$2:$A$1001,A942)&lt;&gt;1,COUNTIFS('Employees'!$A$2:$A$101,B942,'Employees'!$I$2:$I$101,"OK")&lt;&gt;1,COUNTIFS('Settings'!$H$11:$H$13,D942)&lt;&gt;1),"CHECK ID / TYPE",IF(OR(NOT(ISNUMBER(E942)),NOT(ISNUMBER(F942)),NOT(ISNUMBER(G942))),"CHECK DATES / FRACTION",IF(OR(E942&lt;MAX('Settings'!$B$2,VLOOKUP(B942,'Employees'!$A$2:$H$101,3,FALSE)),F942&gt;'Settings'!$B$5,F942&lt;E942,NOT(OR(G942=1,AND(G942=0.5,E942=F942))),NOT(OR(J942="Pending",J942="Approved",J942="Denied",J942="Canceled"))),"CHECK DATES / FRACTION / STATUS",IF(AND(OR(J942="Approved",J942="Denied"),OR(K942="",NOT(ISNUMBER(L942)))),"ADD DECISION RECORD",IF(AND(OR(J942="Approved",J942="Pending"),COUNTIFS($B$2:$B$1001,B942,$E$2:$E$1001,"&lt;="&amp;F942,$F$2:$F$1001,"&gt;="&amp;E942,$J$2:$J$1001,"&lt;&gt;Denied",$J$2:$J$1001,"&lt;&gt;Canceled")&gt;1),"OVERLAPPING ACTIVE REQUESTS",IF(NETWORKDAYS(E942,F942,'Holidays'!$A$2:$A$51)=0,"NO WORKDAYS","OK"))))))))</f>
        <v/>
      </c>
    </row>
    <row r="943">
      <c r="A943" s="11" t="n"/>
      <c r="B943" s="11" t="n"/>
      <c r="C943" s="8">
        <f>IF($P943="","",IF($P943&lt;&gt;"OK",NA(),VLOOKUP(B943,'Employees'!$A$2:$I$101,2,FALSE)))</f>
        <v/>
      </c>
      <c r="D943" s="2" t="n"/>
      <c r="E943" s="4" t="n"/>
      <c r="F943" s="4" t="n"/>
      <c r="G943" s="12" t="n"/>
      <c r="H943" s="13">
        <f>IF($P943="","",IF($P943&lt;&gt;"OK",NA(),NETWORKDAYS(E943,F943,'Holidays'!$A$2:$A$51)*G943))</f>
        <v/>
      </c>
      <c r="I943" s="13">
        <f>IF($P943="","",IF($P943&lt;&gt;"OK",NA(),H943*'Settings'!$B$4*VLOOKUP(B943,'Employees'!$A$2:$I$101,5,FALSE)))</f>
        <v/>
      </c>
      <c r="J943" s="2" t="n"/>
      <c r="K943" s="2" t="n"/>
      <c r="L943" s="4" t="n"/>
      <c r="M943" s="2" t="n"/>
      <c r="N943" s="13">
        <f>IF($P943="","",IF($P943&lt;&gt;"OK",NA(),IF(J943="Approved",IF(E943&gt;'Settings'!$B$3,0,NETWORKDAYS(E943,MIN(F943,'Settings'!$B$3),'Holidays'!$A$2:$A$51)*G943*'Settings'!$B$4*VLOOKUP(B943,'Employees'!$A$2:$I$101,5,FALSE)),0)))</f>
        <v/>
      </c>
      <c r="O943" s="13">
        <f>IF($P943="","",IF($P943&lt;&gt;"OK",NA(),IF(J943="Approved",I943-N943,0)))</f>
        <v/>
      </c>
      <c r="P943" s="8">
        <f>IF(COUNTA(A943:B943,D943:G943,J943:M943)=0,"",IF('Settings'!$B$7&lt;&gt;"OK","CHECK SETTINGS",IF(OR(A943="",COUNTIFS($A$2:$A$1001,A943)&lt;&gt;1,COUNTIFS('Employees'!$A$2:$A$101,B943,'Employees'!$I$2:$I$101,"OK")&lt;&gt;1,COUNTIFS('Settings'!$H$11:$H$13,D943)&lt;&gt;1),"CHECK ID / TYPE",IF(OR(NOT(ISNUMBER(E943)),NOT(ISNUMBER(F943)),NOT(ISNUMBER(G943))),"CHECK DATES / FRACTION",IF(OR(E943&lt;MAX('Settings'!$B$2,VLOOKUP(B943,'Employees'!$A$2:$H$101,3,FALSE)),F943&gt;'Settings'!$B$5,F943&lt;E943,NOT(OR(G943=1,AND(G943=0.5,E943=F943))),NOT(OR(J943="Pending",J943="Approved",J943="Denied",J943="Canceled"))),"CHECK DATES / FRACTION / STATUS",IF(AND(OR(J943="Approved",J943="Denied"),OR(K943="",NOT(ISNUMBER(L943)))),"ADD DECISION RECORD",IF(AND(OR(J943="Approved",J943="Pending"),COUNTIFS($B$2:$B$1001,B943,$E$2:$E$1001,"&lt;="&amp;F943,$F$2:$F$1001,"&gt;="&amp;E943,$J$2:$J$1001,"&lt;&gt;Denied",$J$2:$J$1001,"&lt;&gt;Canceled")&gt;1),"OVERLAPPING ACTIVE REQUESTS",IF(NETWORKDAYS(E943,F943,'Holidays'!$A$2:$A$51)=0,"NO WORKDAYS","OK"))))))))</f>
        <v/>
      </c>
    </row>
    <row r="944">
      <c r="A944" s="11" t="n"/>
      <c r="B944" s="11" t="n"/>
      <c r="C944" s="8">
        <f>IF($P944="","",IF($P944&lt;&gt;"OK",NA(),VLOOKUP(B944,'Employees'!$A$2:$I$101,2,FALSE)))</f>
        <v/>
      </c>
      <c r="D944" s="2" t="n"/>
      <c r="E944" s="4" t="n"/>
      <c r="F944" s="4" t="n"/>
      <c r="G944" s="12" t="n"/>
      <c r="H944" s="13">
        <f>IF($P944="","",IF($P944&lt;&gt;"OK",NA(),NETWORKDAYS(E944,F944,'Holidays'!$A$2:$A$51)*G944))</f>
        <v/>
      </c>
      <c r="I944" s="13">
        <f>IF($P944="","",IF($P944&lt;&gt;"OK",NA(),H944*'Settings'!$B$4*VLOOKUP(B944,'Employees'!$A$2:$I$101,5,FALSE)))</f>
        <v/>
      </c>
      <c r="J944" s="2" t="n"/>
      <c r="K944" s="2" t="n"/>
      <c r="L944" s="4" t="n"/>
      <c r="M944" s="2" t="n"/>
      <c r="N944" s="13">
        <f>IF($P944="","",IF($P944&lt;&gt;"OK",NA(),IF(J944="Approved",IF(E944&gt;'Settings'!$B$3,0,NETWORKDAYS(E944,MIN(F944,'Settings'!$B$3),'Holidays'!$A$2:$A$51)*G944*'Settings'!$B$4*VLOOKUP(B944,'Employees'!$A$2:$I$101,5,FALSE)),0)))</f>
        <v/>
      </c>
      <c r="O944" s="13">
        <f>IF($P944="","",IF($P944&lt;&gt;"OK",NA(),IF(J944="Approved",I944-N944,0)))</f>
        <v/>
      </c>
      <c r="P944" s="8">
        <f>IF(COUNTA(A944:B944,D944:G944,J944:M944)=0,"",IF('Settings'!$B$7&lt;&gt;"OK","CHECK SETTINGS",IF(OR(A944="",COUNTIFS($A$2:$A$1001,A944)&lt;&gt;1,COUNTIFS('Employees'!$A$2:$A$101,B944,'Employees'!$I$2:$I$101,"OK")&lt;&gt;1,COUNTIFS('Settings'!$H$11:$H$13,D944)&lt;&gt;1),"CHECK ID / TYPE",IF(OR(NOT(ISNUMBER(E944)),NOT(ISNUMBER(F944)),NOT(ISNUMBER(G944))),"CHECK DATES / FRACTION",IF(OR(E944&lt;MAX('Settings'!$B$2,VLOOKUP(B944,'Employees'!$A$2:$H$101,3,FALSE)),F944&gt;'Settings'!$B$5,F944&lt;E944,NOT(OR(G944=1,AND(G944=0.5,E944=F944))),NOT(OR(J944="Pending",J944="Approved",J944="Denied",J944="Canceled"))),"CHECK DATES / FRACTION / STATUS",IF(AND(OR(J944="Approved",J944="Denied"),OR(K944="",NOT(ISNUMBER(L944)))),"ADD DECISION RECORD",IF(AND(OR(J944="Approved",J944="Pending"),COUNTIFS($B$2:$B$1001,B944,$E$2:$E$1001,"&lt;="&amp;F944,$F$2:$F$1001,"&gt;="&amp;E944,$J$2:$J$1001,"&lt;&gt;Denied",$J$2:$J$1001,"&lt;&gt;Canceled")&gt;1),"OVERLAPPING ACTIVE REQUESTS",IF(NETWORKDAYS(E944,F944,'Holidays'!$A$2:$A$51)=0,"NO WORKDAYS","OK"))))))))</f>
        <v/>
      </c>
    </row>
    <row r="945">
      <c r="A945" s="11" t="n"/>
      <c r="B945" s="11" t="n"/>
      <c r="C945" s="8">
        <f>IF($P945="","",IF($P945&lt;&gt;"OK",NA(),VLOOKUP(B945,'Employees'!$A$2:$I$101,2,FALSE)))</f>
        <v/>
      </c>
      <c r="D945" s="2" t="n"/>
      <c r="E945" s="4" t="n"/>
      <c r="F945" s="4" t="n"/>
      <c r="G945" s="12" t="n"/>
      <c r="H945" s="13">
        <f>IF($P945="","",IF($P945&lt;&gt;"OK",NA(),NETWORKDAYS(E945,F945,'Holidays'!$A$2:$A$51)*G945))</f>
        <v/>
      </c>
      <c r="I945" s="13">
        <f>IF($P945="","",IF($P945&lt;&gt;"OK",NA(),H945*'Settings'!$B$4*VLOOKUP(B945,'Employees'!$A$2:$I$101,5,FALSE)))</f>
        <v/>
      </c>
      <c r="J945" s="2" t="n"/>
      <c r="K945" s="2" t="n"/>
      <c r="L945" s="4" t="n"/>
      <c r="M945" s="2" t="n"/>
      <c r="N945" s="13">
        <f>IF($P945="","",IF($P945&lt;&gt;"OK",NA(),IF(J945="Approved",IF(E945&gt;'Settings'!$B$3,0,NETWORKDAYS(E945,MIN(F945,'Settings'!$B$3),'Holidays'!$A$2:$A$51)*G945*'Settings'!$B$4*VLOOKUP(B945,'Employees'!$A$2:$I$101,5,FALSE)),0)))</f>
        <v/>
      </c>
      <c r="O945" s="13">
        <f>IF($P945="","",IF($P945&lt;&gt;"OK",NA(),IF(J945="Approved",I945-N945,0)))</f>
        <v/>
      </c>
      <c r="P945" s="8">
        <f>IF(COUNTA(A945:B945,D945:G945,J945:M945)=0,"",IF('Settings'!$B$7&lt;&gt;"OK","CHECK SETTINGS",IF(OR(A945="",COUNTIFS($A$2:$A$1001,A945)&lt;&gt;1,COUNTIFS('Employees'!$A$2:$A$101,B945,'Employees'!$I$2:$I$101,"OK")&lt;&gt;1,COUNTIFS('Settings'!$H$11:$H$13,D945)&lt;&gt;1),"CHECK ID / TYPE",IF(OR(NOT(ISNUMBER(E945)),NOT(ISNUMBER(F945)),NOT(ISNUMBER(G945))),"CHECK DATES / FRACTION",IF(OR(E945&lt;MAX('Settings'!$B$2,VLOOKUP(B945,'Employees'!$A$2:$H$101,3,FALSE)),F945&gt;'Settings'!$B$5,F945&lt;E945,NOT(OR(G945=1,AND(G945=0.5,E945=F945))),NOT(OR(J945="Pending",J945="Approved",J945="Denied",J945="Canceled"))),"CHECK DATES / FRACTION / STATUS",IF(AND(OR(J945="Approved",J945="Denied"),OR(K945="",NOT(ISNUMBER(L945)))),"ADD DECISION RECORD",IF(AND(OR(J945="Approved",J945="Pending"),COUNTIFS($B$2:$B$1001,B945,$E$2:$E$1001,"&lt;="&amp;F945,$F$2:$F$1001,"&gt;="&amp;E945,$J$2:$J$1001,"&lt;&gt;Denied",$J$2:$J$1001,"&lt;&gt;Canceled")&gt;1),"OVERLAPPING ACTIVE REQUESTS",IF(NETWORKDAYS(E945,F945,'Holidays'!$A$2:$A$51)=0,"NO WORKDAYS","OK"))))))))</f>
        <v/>
      </c>
    </row>
    <row r="946">
      <c r="A946" s="11" t="n"/>
      <c r="B946" s="11" t="n"/>
      <c r="C946" s="8">
        <f>IF($P946="","",IF($P946&lt;&gt;"OK",NA(),VLOOKUP(B946,'Employees'!$A$2:$I$101,2,FALSE)))</f>
        <v/>
      </c>
      <c r="D946" s="2" t="n"/>
      <c r="E946" s="4" t="n"/>
      <c r="F946" s="4" t="n"/>
      <c r="G946" s="12" t="n"/>
      <c r="H946" s="13">
        <f>IF($P946="","",IF($P946&lt;&gt;"OK",NA(),NETWORKDAYS(E946,F946,'Holidays'!$A$2:$A$51)*G946))</f>
        <v/>
      </c>
      <c r="I946" s="13">
        <f>IF($P946="","",IF($P946&lt;&gt;"OK",NA(),H946*'Settings'!$B$4*VLOOKUP(B946,'Employees'!$A$2:$I$101,5,FALSE)))</f>
        <v/>
      </c>
      <c r="J946" s="2" t="n"/>
      <c r="K946" s="2" t="n"/>
      <c r="L946" s="4" t="n"/>
      <c r="M946" s="2" t="n"/>
      <c r="N946" s="13">
        <f>IF($P946="","",IF($P946&lt;&gt;"OK",NA(),IF(J946="Approved",IF(E946&gt;'Settings'!$B$3,0,NETWORKDAYS(E946,MIN(F946,'Settings'!$B$3),'Holidays'!$A$2:$A$51)*G946*'Settings'!$B$4*VLOOKUP(B946,'Employees'!$A$2:$I$101,5,FALSE)),0)))</f>
        <v/>
      </c>
      <c r="O946" s="13">
        <f>IF($P946="","",IF($P946&lt;&gt;"OK",NA(),IF(J946="Approved",I946-N946,0)))</f>
        <v/>
      </c>
      <c r="P946" s="8">
        <f>IF(COUNTA(A946:B946,D946:G946,J946:M946)=0,"",IF('Settings'!$B$7&lt;&gt;"OK","CHECK SETTINGS",IF(OR(A946="",COUNTIFS($A$2:$A$1001,A946)&lt;&gt;1,COUNTIFS('Employees'!$A$2:$A$101,B946,'Employees'!$I$2:$I$101,"OK")&lt;&gt;1,COUNTIFS('Settings'!$H$11:$H$13,D946)&lt;&gt;1),"CHECK ID / TYPE",IF(OR(NOT(ISNUMBER(E946)),NOT(ISNUMBER(F946)),NOT(ISNUMBER(G946))),"CHECK DATES / FRACTION",IF(OR(E946&lt;MAX('Settings'!$B$2,VLOOKUP(B946,'Employees'!$A$2:$H$101,3,FALSE)),F946&gt;'Settings'!$B$5,F946&lt;E946,NOT(OR(G946=1,AND(G946=0.5,E946=F946))),NOT(OR(J946="Pending",J946="Approved",J946="Denied",J946="Canceled"))),"CHECK DATES / FRACTION / STATUS",IF(AND(OR(J946="Approved",J946="Denied"),OR(K946="",NOT(ISNUMBER(L946)))),"ADD DECISION RECORD",IF(AND(OR(J946="Approved",J946="Pending"),COUNTIFS($B$2:$B$1001,B946,$E$2:$E$1001,"&lt;="&amp;F946,$F$2:$F$1001,"&gt;="&amp;E946,$J$2:$J$1001,"&lt;&gt;Denied",$J$2:$J$1001,"&lt;&gt;Canceled")&gt;1),"OVERLAPPING ACTIVE REQUESTS",IF(NETWORKDAYS(E946,F946,'Holidays'!$A$2:$A$51)=0,"NO WORKDAYS","OK"))))))))</f>
        <v/>
      </c>
    </row>
    <row r="947">
      <c r="A947" s="11" t="n"/>
      <c r="B947" s="11" t="n"/>
      <c r="C947" s="8">
        <f>IF($P947="","",IF($P947&lt;&gt;"OK",NA(),VLOOKUP(B947,'Employees'!$A$2:$I$101,2,FALSE)))</f>
        <v/>
      </c>
      <c r="D947" s="2" t="n"/>
      <c r="E947" s="4" t="n"/>
      <c r="F947" s="4" t="n"/>
      <c r="G947" s="12" t="n"/>
      <c r="H947" s="13">
        <f>IF($P947="","",IF($P947&lt;&gt;"OK",NA(),NETWORKDAYS(E947,F947,'Holidays'!$A$2:$A$51)*G947))</f>
        <v/>
      </c>
      <c r="I947" s="13">
        <f>IF($P947="","",IF($P947&lt;&gt;"OK",NA(),H947*'Settings'!$B$4*VLOOKUP(B947,'Employees'!$A$2:$I$101,5,FALSE)))</f>
        <v/>
      </c>
      <c r="J947" s="2" t="n"/>
      <c r="K947" s="2" t="n"/>
      <c r="L947" s="4" t="n"/>
      <c r="M947" s="2" t="n"/>
      <c r="N947" s="13">
        <f>IF($P947="","",IF($P947&lt;&gt;"OK",NA(),IF(J947="Approved",IF(E947&gt;'Settings'!$B$3,0,NETWORKDAYS(E947,MIN(F947,'Settings'!$B$3),'Holidays'!$A$2:$A$51)*G947*'Settings'!$B$4*VLOOKUP(B947,'Employees'!$A$2:$I$101,5,FALSE)),0)))</f>
        <v/>
      </c>
      <c r="O947" s="13">
        <f>IF($P947="","",IF($P947&lt;&gt;"OK",NA(),IF(J947="Approved",I947-N947,0)))</f>
        <v/>
      </c>
      <c r="P947" s="8">
        <f>IF(COUNTA(A947:B947,D947:G947,J947:M947)=0,"",IF('Settings'!$B$7&lt;&gt;"OK","CHECK SETTINGS",IF(OR(A947="",COUNTIFS($A$2:$A$1001,A947)&lt;&gt;1,COUNTIFS('Employees'!$A$2:$A$101,B947,'Employees'!$I$2:$I$101,"OK")&lt;&gt;1,COUNTIFS('Settings'!$H$11:$H$13,D947)&lt;&gt;1),"CHECK ID / TYPE",IF(OR(NOT(ISNUMBER(E947)),NOT(ISNUMBER(F947)),NOT(ISNUMBER(G947))),"CHECK DATES / FRACTION",IF(OR(E947&lt;MAX('Settings'!$B$2,VLOOKUP(B947,'Employees'!$A$2:$H$101,3,FALSE)),F947&gt;'Settings'!$B$5,F947&lt;E947,NOT(OR(G947=1,AND(G947=0.5,E947=F947))),NOT(OR(J947="Pending",J947="Approved",J947="Denied",J947="Canceled"))),"CHECK DATES / FRACTION / STATUS",IF(AND(OR(J947="Approved",J947="Denied"),OR(K947="",NOT(ISNUMBER(L947)))),"ADD DECISION RECORD",IF(AND(OR(J947="Approved",J947="Pending"),COUNTIFS($B$2:$B$1001,B947,$E$2:$E$1001,"&lt;="&amp;F947,$F$2:$F$1001,"&gt;="&amp;E947,$J$2:$J$1001,"&lt;&gt;Denied",$J$2:$J$1001,"&lt;&gt;Canceled")&gt;1),"OVERLAPPING ACTIVE REQUESTS",IF(NETWORKDAYS(E947,F947,'Holidays'!$A$2:$A$51)=0,"NO WORKDAYS","OK"))))))))</f>
        <v/>
      </c>
    </row>
    <row r="948">
      <c r="A948" s="11" t="n"/>
      <c r="B948" s="11" t="n"/>
      <c r="C948" s="8">
        <f>IF($P948="","",IF($P948&lt;&gt;"OK",NA(),VLOOKUP(B948,'Employees'!$A$2:$I$101,2,FALSE)))</f>
        <v/>
      </c>
      <c r="D948" s="2" t="n"/>
      <c r="E948" s="4" t="n"/>
      <c r="F948" s="4" t="n"/>
      <c r="G948" s="12" t="n"/>
      <c r="H948" s="13">
        <f>IF($P948="","",IF($P948&lt;&gt;"OK",NA(),NETWORKDAYS(E948,F948,'Holidays'!$A$2:$A$51)*G948))</f>
        <v/>
      </c>
      <c r="I948" s="13">
        <f>IF($P948="","",IF($P948&lt;&gt;"OK",NA(),H948*'Settings'!$B$4*VLOOKUP(B948,'Employees'!$A$2:$I$101,5,FALSE)))</f>
        <v/>
      </c>
      <c r="J948" s="2" t="n"/>
      <c r="K948" s="2" t="n"/>
      <c r="L948" s="4" t="n"/>
      <c r="M948" s="2" t="n"/>
      <c r="N948" s="13">
        <f>IF($P948="","",IF($P948&lt;&gt;"OK",NA(),IF(J948="Approved",IF(E948&gt;'Settings'!$B$3,0,NETWORKDAYS(E948,MIN(F948,'Settings'!$B$3),'Holidays'!$A$2:$A$51)*G948*'Settings'!$B$4*VLOOKUP(B948,'Employees'!$A$2:$I$101,5,FALSE)),0)))</f>
        <v/>
      </c>
      <c r="O948" s="13">
        <f>IF($P948="","",IF($P948&lt;&gt;"OK",NA(),IF(J948="Approved",I948-N948,0)))</f>
        <v/>
      </c>
      <c r="P948" s="8">
        <f>IF(COUNTA(A948:B948,D948:G948,J948:M948)=0,"",IF('Settings'!$B$7&lt;&gt;"OK","CHECK SETTINGS",IF(OR(A948="",COUNTIFS($A$2:$A$1001,A948)&lt;&gt;1,COUNTIFS('Employees'!$A$2:$A$101,B948,'Employees'!$I$2:$I$101,"OK")&lt;&gt;1,COUNTIFS('Settings'!$H$11:$H$13,D948)&lt;&gt;1),"CHECK ID / TYPE",IF(OR(NOT(ISNUMBER(E948)),NOT(ISNUMBER(F948)),NOT(ISNUMBER(G948))),"CHECK DATES / FRACTION",IF(OR(E948&lt;MAX('Settings'!$B$2,VLOOKUP(B948,'Employees'!$A$2:$H$101,3,FALSE)),F948&gt;'Settings'!$B$5,F948&lt;E948,NOT(OR(G948=1,AND(G948=0.5,E948=F948))),NOT(OR(J948="Pending",J948="Approved",J948="Denied",J948="Canceled"))),"CHECK DATES / FRACTION / STATUS",IF(AND(OR(J948="Approved",J948="Denied"),OR(K948="",NOT(ISNUMBER(L948)))),"ADD DECISION RECORD",IF(AND(OR(J948="Approved",J948="Pending"),COUNTIFS($B$2:$B$1001,B948,$E$2:$E$1001,"&lt;="&amp;F948,$F$2:$F$1001,"&gt;="&amp;E948,$J$2:$J$1001,"&lt;&gt;Denied",$J$2:$J$1001,"&lt;&gt;Canceled")&gt;1),"OVERLAPPING ACTIVE REQUESTS",IF(NETWORKDAYS(E948,F948,'Holidays'!$A$2:$A$51)=0,"NO WORKDAYS","OK"))))))))</f>
        <v/>
      </c>
    </row>
    <row r="949">
      <c r="A949" s="11" t="n"/>
      <c r="B949" s="11" t="n"/>
      <c r="C949" s="8">
        <f>IF($P949="","",IF($P949&lt;&gt;"OK",NA(),VLOOKUP(B949,'Employees'!$A$2:$I$101,2,FALSE)))</f>
        <v/>
      </c>
      <c r="D949" s="2" t="n"/>
      <c r="E949" s="4" t="n"/>
      <c r="F949" s="4" t="n"/>
      <c r="G949" s="12" t="n"/>
      <c r="H949" s="13">
        <f>IF($P949="","",IF($P949&lt;&gt;"OK",NA(),NETWORKDAYS(E949,F949,'Holidays'!$A$2:$A$51)*G949))</f>
        <v/>
      </c>
      <c r="I949" s="13">
        <f>IF($P949="","",IF($P949&lt;&gt;"OK",NA(),H949*'Settings'!$B$4*VLOOKUP(B949,'Employees'!$A$2:$I$101,5,FALSE)))</f>
        <v/>
      </c>
      <c r="J949" s="2" t="n"/>
      <c r="K949" s="2" t="n"/>
      <c r="L949" s="4" t="n"/>
      <c r="M949" s="2" t="n"/>
      <c r="N949" s="13">
        <f>IF($P949="","",IF($P949&lt;&gt;"OK",NA(),IF(J949="Approved",IF(E949&gt;'Settings'!$B$3,0,NETWORKDAYS(E949,MIN(F949,'Settings'!$B$3),'Holidays'!$A$2:$A$51)*G949*'Settings'!$B$4*VLOOKUP(B949,'Employees'!$A$2:$I$101,5,FALSE)),0)))</f>
        <v/>
      </c>
      <c r="O949" s="13">
        <f>IF($P949="","",IF($P949&lt;&gt;"OK",NA(),IF(J949="Approved",I949-N949,0)))</f>
        <v/>
      </c>
      <c r="P949" s="8">
        <f>IF(COUNTA(A949:B949,D949:G949,J949:M949)=0,"",IF('Settings'!$B$7&lt;&gt;"OK","CHECK SETTINGS",IF(OR(A949="",COUNTIFS($A$2:$A$1001,A949)&lt;&gt;1,COUNTIFS('Employees'!$A$2:$A$101,B949,'Employees'!$I$2:$I$101,"OK")&lt;&gt;1,COUNTIFS('Settings'!$H$11:$H$13,D949)&lt;&gt;1),"CHECK ID / TYPE",IF(OR(NOT(ISNUMBER(E949)),NOT(ISNUMBER(F949)),NOT(ISNUMBER(G949))),"CHECK DATES / FRACTION",IF(OR(E949&lt;MAX('Settings'!$B$2,VLOOKUP(B949,'Employees'!$A$2:$H$101,3,FALSE)),F949&gt;'Settings'!$B$5,F949&lt;E949,NOT(OR(G949=1,AND(G949=0.5,E949=F949))),NOT(OR(J949="Pending",J949="Approved",J949="Denied",J949="Canceled"))),"CHECK DATES / FRACTION / STATUS",IF(AND(OR(J949="Approved",J949="Denied"),OR(K949="",NOT(ISNUMBER(L949)))),"ADD DECISION RECORD",IF(AND(OR(J949="Approved",J949="Pending"),COUNTIFS($B$2:$B$1001,B949,$E$2:$E$1001,"&lt;="&amp;F949,$F$2:$F$1001,"&gt;="&amp;E949,$J$2:$J$1001,"&lt;&gt;Denied",$J$2:$J$1001,"&lt;&gt;Canceled")&gt;1),"OVERLAPPING ACTIVE REQUESTS",IF(NETWORKDAYS(E949,F949,'Holidays'!$A$2:$A$51)=0,"NO WORKDAYS","OK"))))))))</f>
        <v/>
      </c>
    </row>
    <row r="950">
      <c r="A950" s="11" t="n"/>
      <c r="B950" s="11" t="n"/>
      <c r="C950" s="8">
        <f>IF($P950="","",IF($P950&lt;&gt;"OK",NA(),VLOOKUP(B950,'Employees'!$A$2:$I$101,2,FALSE)))</f>
        <v/>
      </c>
      <c r="D950" s="2" t="n"/>
      <c r="E950" s="4" t="n"/>
      <c r="F950" s="4" t="n"/>
      <c r="G950" s="12" t="n"/>
      <c r="H950" s="13">
        <f>IF($P950="","",IF($P950&lt;&gt;"OK",NA(),NETWORKDAYS(E950,F950,'Holidays'!$A$2:$A$51)*G950))</f>
        <v/>
      </c>
      <c r="I950" s="13">
        <f>IF($P950="","",IF($P950&lt;&gt;"OK",NA(),H950*'Settings'!$B$4*VLOOKUP(B950,'Employees'!$A$2:$I$101,5,FALSE)))</f>
        <v/>
      </c>
      <c r="J950" s="2" t="n"/>
      <c r="K950" s="2" t="n"/>
      <c r="L950" s="4" t="n"/>
      <c r="M950" s="2" t="n"/>
      <c r="N950" s="13">
        <f>IF($P950="","",IF($P950&lt;&gt;"OK",NA(),IF(J950="Approved",IF(E950&gt;'Settings'!$B$3,0,NETWORKDAYS(E950,MIN(F950,'Settings'!$B$3),'Holidays'!$A$2:$A$51)*G950*'Settings'!$B$4*VLOOKUP(B950,'Employees'!$A$2:$I$101,5,FALSE)),0)))</f>
        <v/>
      </c>
      <c r="O950" s="13">
        <f>IF($P950="","",IF($P950&lt;&gt;"OK",NA(),IF(J950="Approved",I950-N950,0)))</f>
        <v/>
      </c>
      <c r="P950" s="8">
        <f>IF(COUNTA(A950:B950,D950:G950,J950:M950)=0,"",IF('Settings'!$B$7&lt;&gt;"OK","CHECK SETTINGS",IF(OR(A950="",COUNTIFS($A$2:$A$1001,A950)&lt;&gt;1,COUNTIFS('Employees'!$A$2:$A$101,B950,'Employees'!$I$2:$I$101,"OK")&lt;&gt;1,COUNTIFS('Settings'!$H$11:$H$13,D950)&lt;&gt;1),"CHECK ID / TYPE",IF(OR(NOT(ISNUMBER(E950)),NOT(ISNUMBER(F950)),NOT(ISNUMBER(G950))),"CHECK DATES / FRACTION",IF(OR(E950&lt;MAX('Settings'!$B$2,VLOOKUP(B950,'Employees'!$A$2:$H$101,3,FALSE)),F950&gt;'Settings'!$B$5,F950&lt;E950,NOT(OR(G950=1,AND(G950=0.5,E950=F950))),NOT(OR(J950="Pending",J950="Approved",J950="Denied",J950="Canceled"))),"CHECK DATES / FRACTION / STATUS",IF(AND(OR(J950="Approved",J950="Denied"),OR(K950="",NOT(ISNUMBER(L950)))),"ADD DECISION RECORD",IF(AND(OR(J950="Approved",J950="Pending"),COUNTIFS($B$2:$B$1001,B950,$E$2:$E$1001,"&lt;="&amp;F950,$F$2:$F$1001,"&gt;="&amp;E950,$J$2:$J$1001,"&lt;&gt;Denied",$J$2:$J$1001,"&lt;&gt;Canceled")&gt;1),"OVERLAPPING ACTIVE REQUESTS",IF(NETWORKDAYS(E950,F950,'Holidays'!$A$2:$A$51)=0,"NO WORKDAYS","OK"))))))))</f>
        <v/>
      </c>
    </row>
    <row r="951">
      <c r="A951" s="11" t="n"/>
      <c r="B951" s="11" t="n"/>
      <c r="C951" s="8">
        <f>IF($P951="","",IF($P951&lt;&gt;"OK",NA(),VLOOKUP(B951,'Employees'!$A$2:$I$101,2,FALSE)))</f>
        <v/>
      </c>
      <c r="D951" s="2" t="n"/>
      <c r="E951" s="4" t="n"/>
      <c r="F951" s="4" t="n"/>
      <c r="G951" s="12" t="n"/>
      <c r="H951" s="13">
        <f>IF($P951="","",IF($P951&lt;&gt;"OK",NA(),NETWORKDAYS(E951,F951,'Holidays'!$A$2:$A$51)*G951))</f>
        <v/>
      </c>
      <c r="I951" s="13">
        <f>IF($P951="","",IF($P951&lt;&gt;"OK",NA(),H951*'Settings'!$B$4*VLOOKUP(B951,'Employees'!$A$2:$I$101,5,FALSE)))</f>
        <v/>
      </c>
      <c r="J951" s="2" t="n"/>
      <c r="K951" s="2" t="n"/>
      <c r="L951" s="4" t="n"/>
      <c r="M951" s="2" t="n"/>
      <c r="N951" s="13">
        <f>IF($P951="","",IF($P951&lt;&gt;"OK",NA(),IF(J951="Approved",IF(E951&gt;'Settings'!$B$3,0,NETWORKDAYS(E951,MIN(F951,'Settings'!$B$3),'Holidays'!$A$2:$A$51)*G951*'Settings'!$B$4*VLOOKUP(B951,'Employees'!$A$2:$I$101,5,FALSE)),0)))</f>
        <v/>
      </c>
      <c r="O951" s="13">
        <f>IF($P951="","",IF($P951&lt;&gt;"OK",NA(),IF(J951="Approved",I951-N951,0)))</f>
        <v/>
      </c>
      <c r="P951" s="8">
        <f>IF(COUNTA(A951:B951,D951:G951,J951:M951)=0,"",IF('Settings'!$B$7&lt;&gt;"OK","CHECK SETTINGS",IF(OR(A951="",COUNTIFS($A$2:$A$1001,A951)&lt;&gt;1,COUNTIFS('Employees'!$A$2:$A$101,B951,'Employees'!$I$2:$I$101,"OK")&lt;&gt;1,COUNTIFS('Settings'!$H$11:$H$13,D951)&lt;&gt;1),"CHECK ID / TYPE",IF(OR(NOT(ISNUMBER(E951)),NOT(ISNUMBER(F951)),NOT(ISNUMBER(G951))),"CHECK DATES / FRACTION",IF(OR(E951&lt;MAX('Settings'!$B$2,VLOOKUP(B951,'Employees'!$A$2:$H$101,3,FALSE)),F951&gt;'Settings'!$B$5,F951&lt;E951,NOT(OR(G951=1,AND(G951=0.5,E951=F951))),NOT(OR(J951="Pending",J951="Approved",J951="Denied",J951="Canceled"))),"CHECK DATES / FRACTION / STATUS",IF(AND(OR(J951="Approved",J951="Denied"),OR(K951="",NOT(ISNUMBER(L951)))),"ADD DECISION RECORD",IF(AND(OR(J951="Approved",J951="Pending"),COUNTIFS($B$2:$B$1001,B951,$E$2:$E$1001,"&lt;="&amp;F951,$F$2:$F$1001,"&gt;="&amp;E951,$J$2:$J$1001,"&lt;&gt;Denied",$J$2:$J$1001,"&lt;&gt;Canceled")&gt;1),"OVERLAPPING ACTIVE REQUESTS",IF(NETWORKDAYS(E951,F951,'Holidays'!$A$2:$A$51)=0,"NO WORKDAYS","OK"))))))))</f>
        <v/>
      </c>
    </row>
    <row r="952">
      <c r="A952" s="11" t="n"/>
      <c r="B952" s="11" t="n"/>
      <c r="C952" s="8">
        <f>IF($P952="","",IF($P952&lt;&gt;"OK",NA(),VLOOKUP(B952,'Employees'!$A$2:$I$101,2,FALSE)))</f>
        <v/>
      </c>
      <c r="D952" s="2" t="n"/>
      <c r="E952" s="4" t="n"/>
      <c r="F952" s="4" t="n"/>
      <c r="G952" s="12" t="n"/>
      <c r="H952" s="13">
        <f>IF($P952="","",IF($P952&lt;&gt;"OK",NA(),NETWORKDAYS(E952,F952,'Holidays'!$A$2:$A$51)*G952))</f>
        <v/>
      </c>
      <c r="I952" s="13">
        <f>IF($P952="","",IF($P952&lt;&gt;"OK",NA(),H952*'Settings'!$B$4*VLOOKUP(B952,'Employees'!$A$2:$I$101,5,FALSE)))</f>
        <v/>
      </c>
      <c r="J952" s="2" t="n"/>
      <c r="K952" s="2" t="n"/>
      <c r="L952" s="4" t="n"/>
      <c r="M952" s="2" t="n"/>
      <c r="N952" s="13">
        <f>IF($P952="","",IF($P952&lt;&gt;"OK",NA(),IF(J952="Approved",IF(E952&gt;'Settings'!$B$3,0,NETWORKDAYS(E952,MIN(F952,'Settings'!$B$3),'Holidays'!$A$2:$A$51)*G952*'Settings'!$B$4*VLOOKUP(B952,'Employees'!$A$2:$I$101,5,FALSE)),0)))</f>
        <v/>
      </c>
      <c r="O952" s="13">
        <f>IF($P952="","",IF($P952&lt;&gt;"OK",NA(),IF(J952="Approved",I952-N952,0)))</f>
        <v/>
      </c>
      <c r="P952" s="8">
        <f>IF(COUNTA(A952:B952,D952:G952,J952:M952)=0,"",IF('Settings'!$B$7&lt;&gt;"OK","CHECK SETTINGS",IF(OR(A952="",COUNTIFS($A$2:$A$1001,A952)&lt;&gt;1,COUNTIFS('Employees'!$A$2:$A$101,B952,'Employees'!$I$2:$I$101,"OK")&lt;&gt;1,COUNTIFS('Settings'!$H$11:$H$13,D952)&lt;&gt;1),"CHECK ID / TYPE",IF(OR(NOT(ISNUMBER(E952)),NOT(ISNUMBER(F952)),NOT(ISNUMBER(G952))),"CHECK DATES / FRACTION",IF(OR(E952&lt;MAX('Settings'!$B$2,VLOOKUP(B952,'Employees'!$A$2:$H$101,3,FALSE)),F952&gt;'Settings'!$B$5,F952&lt;E952,NOT(OR(G952=1,AND(G952=0.5,E952=F952))),NOT(OR(J952="Pending",J952="Approved",J952="Denied",J952="Canceled"))),"CHECK DATES / FRACTION / STATUS",IF(AND(OR(J952="Approved",J952="Denied"),OR(K952="",NOT(ISNUMBER(L952)))),"ADD DECISION RECORD",IF(AND(OR(J952="Approved",J952="Pending"),COUNTIFS($B$2:$B$1001,B952,$E$2:$E$1001,"&lt;="&amp;F952,$F$2:$F$1001,"&gt;="&amp;E952,$J$2:$J$1001,"&lt;&gt;Denied",$J$2:$J$1001,"&lt;&gt;Canceled")&gt;1),"OVERLAPPING ACTIVE REQUESTS",IF(NETWORKDAYS(E952,F952,'Holidays'!$A$2:$A$51)=0,"NO WORKDAYS","OK"))))))))</f>
        <v/>
      </c>
    </row>
    <row r="953">
      <c r="A953" s="11" t="n"/>
      <c r="B953" s="11" t="n"/>
      <c r="C953" s="8">
        <f>IF($P953="","",IF($P953&lt;&gt;"OK",NA(),VLOOKUP(B953,'Employees'!$A$2:$I$101,2,FALSE)))</f>
        <v/>
      </c>
      <c r="D953" s="2" t="n"/>
      <c r="E953" s="4" t="n"/>
      <c r="F953" s="4" t="n"/>
      <c r="G953" s="12" t="n"/>
      <c r="H953" s="13">
        <f>IF($P953="","",IF($P953&lt;&gt;"OK",NA(),NETWORKDAYS(E953,F953,'Holidays'!$A$2:$A$51)*G953))</f>
        <v/>
      </c>
      <c r="I953" s="13">
        <f>IF($P953="","",IF($P953&lt;&gt;"OK",NA(),H953*'Settings'!$B$4*VLOOKUP(B953,'Employees'!$A$2:$I$101,5,FALSE)))</f>
        <v/>
      </c>
      <c r="J953" s="2" t="n"/>
      <c r="K953" s="2" t="n"/>
      <c r="L953" s="4" t="n"/>
      <c r="M953" s="2" t="n"/>
      <c r="N953" s="13">
        <f>IF($P953="","",IF($P953&lt;&gt;"OK",NA(),IF(J953="Approved",IF(E953&gt;'Settings'!$B$3,0,NETWORKDAYS(E953,MIN(F953,'Settings'!$B$3),'Holidays'!$A$2:$A$51)*G953*'Settings'!$B$4*VLOOKUP(B953,'Employees'!$A$2:$I$101,5,FALSE)),0)))</f>
        <v/>
      </c>
      <c r="O953" s="13">
        <f>IF($P953="","",IF($P953&lt;&gt;"OK",NA(),IF(J953="Approved",I953-N953,0)))</f>
        <v/>
      </c>
      <c r="P953" s="8">
        <f>IF(COUNTA(A953:B953,D953:G953,J953:M953)=0,"",IF('Settings'!$B$7&lt;&gt;"OK","CHECK SETTINGS",IF(OR(A953="",COUNTIFS($A$2:$A$1001,A953)&lt;&gt;1,COUNTIFS('Employees'!$A$2:$A$101,B953,'Employees'!$I$2:$I$101,"OK")&lt;&gt;1,COUNTIFS('Settings'!$H$11:$H$13,D953)&lt;&gt;1),"CHECK ID / TYPE",IF(OR(NOT(ISNUMBER(E953)),NOT(ISNUMBER(F953)),NOT(ISNUMBER(G953))),"CHECK DATES / FRACTION",IF(OR(E953&lt;MAX('Settings'!$B$2,VLOOKUP(B953,'Employees'!$A$2:$H$101,3,FALSE)),F953&gt;'Settings'!$B$5,F953&lt;E953,NOT(OR(G953=1,AND(G953=0.5,E953=F953))),NOT(OR(J953="Pending",J953="Approved",J953="Denied",J953="Canceled"))),"CHECK DATES / FRACTION / STATUS",IF(AND(OR(J953="Approved",J953="Denied"),OR(K953="",NOT(ISNUMBER(L953)))),"ADD DECISION RECORD",IF(AND(OR(J953="Approved",J953="Pending"),COUNTIFS($B$2:$B$1001,B953,$E$2:$E$1001,"&lt;="&amp;F953,$F$2:$F$1001,"&gt;="&amp;E953,$J$2:$J$1001,"&lt;&gt;Denied",$J$2:$J$1001,"&lt;&gt;Canceled")&gt;1),"OVERLAPPING ACTIVE REQUESTS",IF(NETWORKDAYS(E953,F953,'Holidays'!$A$2:$A$51)=0,"NO WORKDAYS","OK"))))))))</f>
        <v/>
      </c>
    </row>
    <row r="954">
      <c r="A954" s="11" t="n"/>
      <c r="B954" s="11" t="n"/>
      <c r="C954" s="8">
        <f>IF($P954="","",IF($P954&lt;&gt;"OK",NA(),VLOOKUP(B954,'Employees'!$A$2:$I$101,2,FALSE)))</f>
        <v/>
      </c>
      <c r="D954" s="2" t="n"/>
      <c r="E954" s="4" t="n"/>
      <c r="F954" s="4" t="n"/>
      <c r="G954" s="12" t="n"/>
      <c r="H954" s="13">
        <f>IF($P954="","",IF($P954&lt;&gt;"OK",NA(),NETWORKDAYS(E954,F954,'Holidays'!$A$2:$A$51)*G954))</f>
        <v/>
      </c>
      <c r="I954" s="13">
        <f>IF($P954="","",IF($P954&lt;&gt;"OK",NA(),H954*'Settings'!$B$4*VLOOKUP(B954,'Employees'!$A$2:$I$101,5,FALSE)))</f>
        <v/>
      </c>
      <c r="J954" s="2" t="n"/>
      <c r="K954" s="2" t="n"/>
      <c r="L954" s="4" t="n"/>
      <c r="M954" s="2" t="n"/>
      <c r="N954" s="13">
        <f>IF($P954="","",IF($P954&lt;&gt;"OK",NA(),IF(J954="Approved",IF(E954&gt;'Settings'!$B$3,0,NETWORKDAYS(E954,MIN(F954,'Settings'!$B$3),'Holidays'!$A$2:$A$51)*G954*'Settings'!$B$4*VLOOKUP(B954,'Employees'!$A$2:$I$101,5,FALSE)),0)))</f>
        <v/>
      </c>
      <c r="O954" s="13">
        <f>IF($P954="","",IF($P954&lt;&gt;"OK",NA(),IF(J954="Approved",I954-N954,0)))</f>
        <v/>
      </c>
      <c r="P954" s="8">
        <f>IF(COUNTA(A954:B954,D954:G954,J954:M954)=0,"",IF('Settings'!$B$7&lt;&gt;"OK","CHECK SETTINGS",IF(OR(A954="",COUNTIFS($A$2:$A$1001,A954)&lt;&gt;1,COUNTIFS('Employees'!$A$2:$A$101,B954,'Employees'!$I$2:$I$101,"OK")&lt;&gt;1,COUNTIFS('Settings'!$H$11:$H$13,D954)&lt;&gt;1),"CHECK ID / TYPE",IF(OR(NOT(ISNUMBER(E954)),NOT(ISNUMBER(F954)),NOT(ISNUMBER(G954))),"CHECK DATES / FRACTION",IF(OR(E954&lt;MAX('Settings'!$B$2,VLOOKUP(B954,'Employees'!$A$2:$H$101,3,FALSE)),F954&gt;'Settings'!$B$5,F954&lt;E954,NOT(OR(G954=1,AND(G954=0.5,E954=F954))),NOT(OR(J954="Pending",J954="Approved",J954="Denied",J954="Canceled"))),"CHECK DATES / FRACTION / STATUS",IF(AND(OR(J954="Approved",J954="Denied"),OR(K954="",NOT(ISNUMBER(L954)))),"ADD DECISION RECORD",IF(AND(OR(J954="Approved",J954="Pending"),COUNTIFS($B$2:$B$1001,B954,$E$2:$E$1001,"&lt;="&amp;F954,$F$2:$F$1001,"&gt;="&amp;E954,$J$2:$J$1001,"&lt;&gt;Denied",$J$2:$J$1001,"&lt;&gt;Canceled")&gt;1),"OVERLAPPING ACTIVE REQUESTS",IF(NETWORKDAYS(E954,F954,'Holidays'!$A$2:$A$51)=0,"NO WORKDAYS","OK"))))))))</f>
        <v/>
      </c>
    </row>
    <row r="955">
      <c r="A955" s="11" t="n"/>
      <c r="B955" s="11" t="n"/>
      <c r="C955" s="8">
        <f>IF($P955="","",IF($P955&lt;&gt;"OK",NA(),VLOOKUP(B955,'Employees'!$A$2:$I$101,2,FALSE)))</f>
        <v/>
      </c>
      <c r="D955" s="2" t="n"/>
      <c r="E955" s="4" t="n"/>
      <c r="F955" s="4" t="n"/>
      <c r="G955" s="12" t="n"/>
      <c r="H955" s="13">
        <f>IF($P955="","",IF($P955&lt;&gt;"OK",NA(),NETWORKDAYS(E955,F955,'Holidays'!$A$2:$A$51)*G955))</f>
        <v/>
      </c>
      <c r="I955" s="13">
        <f>IF($P955="","",IF($P955&lt;&gt;"OK",NA(),H955*'Settings'!$B$4*VLOOKUP(B955,'Employees'!$A$2:$I$101,5,FALSE)))</f>
        <v/>
      </c>
      <c r="J955" s="2" t="n"/>
      <c r="K955" s="2" t="n"/>
      <c r="L955" s="4" t="n"/>
      <c r="M955" s="2" t="n"/>
      <c r="N955" s="13">
        <f>IF($P955="","",IF($P955&lt;&gt;"OK",NA(),IF(J955="Approved",IF(E955&gt;'Settings'!$B$3,0,NETWORKDAYS(E955,MIN(F955,'Settings'!$B$3),'Holidays'!$A$2:$A$51)*G955*'Settings'!$B$4*VLOOKUP(B955,'Employees'!$A$2:$I$101,5,FALSE)),0)))</f>
        <v/>
      </c>
      <c r="O955" s="13">
        <f>IF($P955="","",IF($P955&lt;&gt;"OK",NA(),IF(J955="Approved",I955-N955,0)))</f>
        <v/>
      </c>
      <c r="P955" s="8">
        <f>IF(COUNTA(A955:B955,D955:G955,J955:M955)=0,"",IF('Settings'!$B$7&lt;&gt;"OK","CHECK SETTINGS",IF(OR(A955="",COUNTIFS($A$2:$A$1001,A955)&lt;&gt;1,COUNTIFS('Employees'!$A$2:$A$101,B955,'Employees'!$I$2:$I$101,"OK")&lt;&gt;1,COUNTIFS('Settings'!$H$11:$H$13,D955)&lt;&gt;1),"CHECK ID / TYPE",IF(OR(NOT(ISNUMBER(E955)),NOT(ISNUMBER(F955)),NOT(ISNUMBER(G955))),"CHECK DATES / FRACTION",IF(OR(E955&lt;MAX('Settings'!$B$2,VLOOKUP(B955,'Employees'!$A$2:$H$101,3,FALSE)),F955&gt;'Settings'!$B$5,F955&lt;E955,NOT(OR(G955=1,AND(G955=0.5,E955=F955))),NOT(OR(J955="Pending",J955="Approved",J955="Denied",J955="Canceled"))),"CHECK DATES / FRACTION / STATUS",IF(AND(OR(J955="Approved",J955="Denied"),OR(K955="",NOT(ISNUMBER(L955)))),"ADD DECISION RECORD",IF(AND(OR(J955="Approved",J955="Pending"),COUNTIFS($B$2:$B$1001,B955,$E$2:$E$1001,"&lt;="&amp;F955,$F$2:$F$1001,"&gt;="&amp;E955,$J$2:$J$1001,"&lt;&gt;Denied",$J$2:$J$1001,"&lt;&gt;Canceled")&gt;1),"OVERLAPPING ACTIVE REQUESTS",IF(NETWORKDAYS(E955,F955,'Holidays'!$A$2:$A$51)=0,"NO WORKDAYS","OK"))))))))</f>
        <v/>
      </c>
    </row>
    <row r="956">
      <c r="A956" s="11" t="n"/>
      <c r="B956" s="11" t="n"/>
      <c r="C956" s="8">
        <f>IF($P956="","",IF($P956&lt;&gt;"OK",NA(),VLOOKUP(B956,'Employees'!$A$2:$I$101,2,FALSE)))</f>
        <v/>
      </c>
      <c r="D956" s="2" t="n"/>
      <c r="E956" s="4" t="n"/>
      <c r="F956" s="4" t="n"/>
      <c r="G956" s="12" t="n"/>
      <c r="H956" s="13">
        <f>IF($P956="","",IF($P956&lt;&gt;"OK",NA(),NETWORKDAYS(E956,F956,'Holidays'!$A$2:$A$51)*G956))</f>
        <v/>
      </c>
      <c r="I956" s="13">
        <f>IF($P956="","",IF($P956&lt;&gt;"OK",NA(),H956*'Settings'!$B$4*VLOOKUP(B956,'Employees'!$A$2:$I$101,5,FALSE)))</f>
        <v/>
      </c>
      <c r="J956" s="2" t="n"/>
      <c r="K956" s="2" t="n"/>
      <c r="L956" s="4" t="n"/>
      <c r="M956" s="2" t="n"/>
      <c r="N956" s="13">
        <f>IF($P956="","",IF($P956&lt;&gt;"OK",NA(),IF(J956="Approved",IF(E956&gt;'Settings'!$B$3,0,NETWORKDAYS(E956,MIN(F956,'Settings'!$B$3),'Holidays'!$A$2:$A$51)*G956*'Settings'!$B$4*VLOOKUP(B956,'Employees'!$A$2:$I$101,5,FALSE)),0)))</f>
        <v/>
      </c>
      <c r="O956" s="13">
        <f>IF($P956="","",IF($P956&lt;&gt;"OK",NA(),IF(J956="Approved",I956-N956,0)))</f>
        <v/>
      </c>
      <c r="P956" s="8">
        <f>IF(COUNTA(A956:B956,D956:G956,J956:M956)=0,"",IF('Settings'!$B$7&lt;&gt;"OK","CHECK SETTINGS",IF(OR(A956="",COUNTIFS($A$2:$A$1001,A956)&lt;&gt;1,COUNTIFS('Employees'!$A$2:$A$101,B956,'Employees'!$I$2:$I$101,"OK")&lt;&gt;1,COUNTIFS('Settings'!$H$11:$H$13,D956)&lt;&gt;1),"CHECK ID / TYPE",IF(OR(NOT(ISNUMBER(E956)),NOT(ISNUMBER(F956)),NOT(ISNUMBER(G956))),"CHECK DATES / FRACTION",IF(OR(E956&lt;MAX('Settings'!$B$2,VLOOKUP(B956,'Employees'!$A$2:$H$101,3,FALSE)),F956&gt;'Settings'!$B$5,F956&lt;E956,NOT(OR(G956=1,AND(G956=0.5,E956=F956))),NOT(OR(J956="Pending",J956="Approved",J956="Denied",J956="Canceled"))),"CHECK DATES / FRACTION / STATUS",IF(AND(OR(J956="Approved",J956="Denied"),OR(K956="",NOT(ISNUMBER(L956)))),"ADD DECISION RECORD",IF(AND(OR(J956="Approved",J956="Pending"),COUNTIFS($B$2:$B$1001,B956,$E$2:$E$1001,"&lt;="&amp;F956,$F$2:$F$1001,"&gt;="&amp;E956,$J$2:$J$1001,"&lt;&gt;Denied",$J$2:$J$1001,"&lt;&gt;Canceled")&gt;1),"OVERLAPPING ACTIVE REQUESTS",IF(NETWORKDAYS(E956,F956,'Holidays'!$A$2:$A$51)=0,"NO WORKDAYS","OK"))))))))</f>
        <v/>
      </c>
    </row>
    <row r="957">
      <c r="A957" s="11" t="n"/>
      <c r="B957" s="11" t="n"/>
      <c r="C957" s="8">
        <f>IF($P957="","",IF($P957&lt;&gt;"OK",NA(),VLOOKUP(B957,'Employees'!$A$2:$I$101,2,FALSE)))</f>
        <v/>
      </c>
      <c r="D957" s="2" t="n"/>
      <c r="E957" s="4" t="n"/>
      <c r="F957" s="4" t="n"/>
      <c r="G957" s="12" t="n"/>
      <c r="H957" s="13">
        <f>IF($P957="","",IF($P957&lt;&gt;"OK",NA(),NETWORKDAYS(E957,F957,'Holidays'!$A$2:$A$51)*G957))</f>
        <v/>
      </c>
      <c r="I957" s="13">
        <f>IF($P957="","",IF($P957&lt;&gt;"OK",NA(),H957*'Settings'!$B$4*VLOOKUP(B957,'Employees'!$A$2:$I$101,5,FALSE)))</f>
        <v/>
      </c>
      <c r="J957" s="2" t="n"/>
      <c r="K957" s="2" t="n"/>
      <c r="L957" s="4" t="n"/>
      <c r="M957" s="2" t="n"/>
      <c r="N957" s="13">
        <f>IF($P957="","",IF($P957&lt;&gt;"OK",NA(),IF(J957="Approved",IF(E957&gt;'Settings'!$B$3,0,NETWORKDAYS(E957,MIN(F957,'Settings'!$B$3),'Holidays'!$A$2:$A$51)*G957*'Settings'!$B$4*VLOOKUP(B957,'Employees'!$A$2:$I$101,5,FALSE)),0)))</f>
        <v/>
      </c>
      <c r="O957" s="13">
        <f>IF($P957="","",IF($P957&lt;&gt;"OK",NA(),IF(J957="Approved",I957-N957,0)))</f>
        <v/>
      </c>
      <c r="P957" s="8">
        <f>IF(COUNTA(A957:B957,D957:G957,J957:M957)=0,"",IF('Settings'!$B$7&lt;&gt;"OK","CHECK SETTINGS",IF(OR(A957="",COUNTIFS($A$2:$A$1001,A957)&lt;&gt;1,COUNTIFS('Employees'!$A$2:$A$101,B957,'Employees'!$I$2:$I$101,"OK")&lt;&gt;1,COUNTIFS('Settings'!$H$11:$H$13,D957)&lt;&gt;1),"CHECK ID / TYPE",IF(OR(NOT(ISNUMBER(E957)),NOT(ISNUMBER(F957)),NOT(ISNUMBER(G957))),"CHECK DATES / FRACTION",IF(OR(E957&lt;MAX('Settings'!$B$2,VLOOKUP(B957,'Employees'!$A$2:$H$101,3,FALSE)),F957&gt;'Settings'!$B$5,F957&lt;E957,NOT(OR(G957=1,AND(G957=0.5,E957=F957))),NOT(OR(J957="Pending",J957="Approved",J957="Denied",J957="Canceled"))),"CHECK DATES / FRACTION / STATUS",IF(AND(OR(J957="Approved",J957="Denied"),OR(K957="",NOT(ISNUMBER(L957)))),"ADD DECISION RECORD",IF(AND(OR(J957="Approved",J957="Pending"),COUNTIFS($B$2:$B$1001,B957,$E$2:$E$1001,"&lt;="&amp;F957,$F$2:$F$1001,"&gt;="&amp;E957,$J$2:$J$1001,"&lt;&gt;Denied",$J$2:$J$1001,"&lt;&gt;Canceled")&gt;1),"OVERLAPPING ACTIVE REQUESTS",IF(NETWORKDAYS(E957,F957,'Holidays'!$A$2:$A$51)=0,"NO WORKDAYS","OK"))))))))</f>
        <v/>
      </c>
    </row>
    <row r="958">
      <c r="A958" s="11" t="n"/>
      <c r="B958" s="11" t="n"/>
      <c r="C958" s="8">
        <f>IF($P958="","",IF($P958&lt;&gt;"OK",NA(),VLOOKUP(B958,'Employees'!$A$2:$I$101,2,FALSE)))</f>
        <v/>
      </c>
      <c r="D958" s="2" t="n"/>
      <c r="E958" s="4" t="n"/>
      <c r="F958" s="4" t="n"/>
      <c r="G958" s="12" t="n"/>
      <c r="H958" s="13">
        <f>IF($P958="","",IF($P958&lt;&gt;"OK",NA(),NETWORKDAYS(E958,F958,'Holidays'!$A$2:$A$51)*G958))</f>
        <v/>
      </c>
      <c r="I958" s="13">
        <f>IF($P958="","",IF($P958&lt;&gt;"OK",NA(),H958*'Settings'!$B$4*VLOOKUP(B958,'Employees'!$A$2:$I$101,5,FALSE)))</f>
        <v/>
      </c>
      <c r="J958" s="2" t="n"/>
      <c r="K958" s="2" t="n"/>
      <c r="L958" s="4" t="n"/>
      <c r="M958" s="2" t="n"/>
      <c r="N958" s="13">
        <f>IF($P958="","",IF($P958&lt;&gt;"OK",NA(),IF(J958="Approved",IF(E958&gt;'Settings'!$B$3,0,NETWORKDAYS(E958,MIN(F958,'Settings'!$B$3),'Holidays'!$A$2:$A$51)*G958*'Settings'!$B$4*VLOOKUP(B958,'Employees'!$A$2:$I$101,5,FALSE)),0)))</f>
        <v/>
      </c>
      <c r="O958" s="13">
        <f>IF($P958="","",IF($P958&lt;&gt;"OK",NA(),IF(J958="Approved",I958-N958,0)))</f>
        <v/>
      </c>
      <c r="P958" s="8">
        <f>IF(COUNTA(A958:B958,D958:G958,J958:M958)=0,"",IF('Settings'!$B$7&lt;&gt;"OK","CHECK SETTINGS",IF(OR(A958="",COUNTIFS($A$2:$A$1001,A958)&lt;&gt;1,COUNTIFS('Employees'!$A$2:$A$101,B958,'Employees'!$I$2:$I$101,"OK")&lt;&gt;1,COUNTIFS('Settings'!$H$11:$H$13,D958)&lt;&gt;1),"CHECK ID / TYPE",IF(OR(NOT(ISNUMBER(E958)),NOT(ISNUMBER(F958)),NOT(ISNUMBER(G958))),"CHECK DATES / FRACTION",IF(OR(E958&lt;MAX('Settings'!$B$2,VLOOKUP(B958,'Employees'!$A$2:$H$101,3,FALSE)),F958&gt;'Settings'!$B$5,F958&lt;E958,NOT(OR(G958=1,AND(G958=0.5,E958=F958))),NOT(OR(J958="Pending",J958="Approved",J958="Denied",J958="Canceled"))),"CHECK DATES / FRACTION / STATUS",IF(AND(OR(J958="Approved",J958="Denied"),OR(K958="",NOT(ISNUMBER(L958)))),"ADD DECISION RECORD",IF(AND(OR(J958="Approved",J958="Pending"),COUNTIFS($B$2:$B$1001,B958,$E$2:$E$1001,"&lt;="&amp;F958,$F$2:$F$1001,"&gt;="&amp;E958,$J$2:$J$1001,"&lt;&gt;Denied",$J$2:$J$1001,"&lt;&gt;Canceled")&gt;1),"OVERLAPPING ACTIVE REQUESTS",IF(NETWORKDAYS(E958,F958,'Holidays'!$A$2:$A$51)=0,"NO WORKDAYS","OK"))))))))</f>
        <v/>
      </c>
    </row>
    <row r="959">
      <c r="A959" s="11" t="n"/>
      <c r="B959" s="11" t="n"/>
      <c r="C959" s="8">
        <f>IF($P959="","",IF($P959&lt;&gt;"OK",NA(),VLOOKUP(B959,'Employees'!$A$2:$I$101,2,FALSE)))</f>
        <v/>
      </c>
      <c r="D959" s="2" t="n"/>
      <c r="E959" s="4" t="n"/>
      <c r="F959" s="4" t="n"/>
      <c r="G959" s="12" t="n"/>
      <c r="H959" s="13">
        <f>IF($P959="","",IF($P959&lt;&gt;"OK",NA(),NETWORKDAYS(E959,F959,'Holidays'!$A$2:$A$51)*G959))</f>
        <v/>
      </c>
      <c r="I959" s="13">
        <f>IF($P959="","",IF($P959&lt;&gt;"OK",NA(),H959*'Settings'!$B$4*VLOOKUP(B959,'Employees'!$A$2:$I$101,5,FALSE)))</f>
        <v/>
      </c>
      <c r="J959" s="2" t="n"/>
      <c r="K959" s="2" t="n"/>
      <c r="L959" s="4" t="n"/>
      <c r="M959" s="2" t="n"/>
      <c r="N959" s="13">
        <f>IF($P959="","",IF($P959&lt;&gt;"OK",NA(),IF(J959="Approved",IF(E959&gt;'Settings'!$B$3,0,NETWORKDAYS(E959,MIN(F959,'Settings'!$B$3),'Holidays'!$A$2:$A$51)*G959*'Settings'!$B$4*VLOOKUP(B959,'Employees'!$A$2:$I$101,5,FALSE)),0)))</f>
        <v/>
      </c>
      <c r="O959" s="13">
        <f>IF($P959="","",IF($P959&lt;&gt;"OK",NA(),IF(J959="Approved",I959-N959,0)))</f>
        <v/>
      </c>
      <c r="P959" s="8">
        <f>IF(COUNTA(A959:B959,D959:G959,J959:M959)=0,"",IF('Settings'!$B$7&lt;&gt;"OK","CHECK SETTINGS",IF(OR(A959="",COUNTIFS($A$2:$A$1001,A959)&lt;&gt;1,COUNTIFS('Employees'!$A$2:$A$101,B959,'Employees'!$I$2:$I$101,"OK")&lt;&gt;1,COUNTIFS('Settings'!$H$11:$H$13,D959)&lt;&gt;1),"CHECK ID / TYPE",IF(OR(NOT(ISNUMBER(E959)),NOT(ISNUMBER(F959)),NOT(ISNUMBER(G959))),"CHECK DATES / FRACTION",IF(OR(E959&lt;MAX('Settings'!$B$2,VLOOKUP(B959,'Employees'!$A$2:$H$101,3,FALSE)),F959&gt;'Settings'!$B$5,F959&lt;E959,NOT(OR(G959=1,AND(G959=0.5,E959=F959))),NOT(OR(J959="Pending",J959="Approved",J959="Denied",J959="Canceled"))),"CHECK DATES / FRACTION / STATUS",IF(AND(OR(J959="Approved",J959="Denied"),OR(K959="",NOT(ISNUMBER(L959)))),"ADD DECISION RECORD",IF(AND(OR(J959="Approved",J959="Pending"),COUNTIFS($B$2:$B$1001,B959,$E$2:$E$1001,"&lt;="&amp;F959,$F$2:$F$1001,"&gt;="&amp;E959,$J$2:$J$1001,"&lt;&gt;Denied",$J$2:$J$1001,"&lt;&gt;Canceled")&gt;1),"OVERLAPPING ACTIVE REQUESTS",IF(NETWORKDAYS(E959,F959,'Holidays'!$A$2:$A$51)=0,"NO WORKDAYS","OK"))))))))</f>
        <v/>
      </c>
    </row>
    <row r="960">
      <c r="A960" s="11" t="n"/>
      <c r="B960" s="11" t="n"/>
      <c r="C960" s="8">
        <f>IF($P960="","",IF($P960&lt;&gt;"OK",NA(),VLOOKUP(B960,'Employees'!$A$2:$I$101,2,FALSE)))</f>
        <v/>
      </c>
      <c r="D960" s="2" t="n"/>
      <c r="E960" s="4" t="n"/>
      <c r="F960" s="4" t="n"/>
      <c r="G960" s="12" t="n"/>
      <c r="H960" s="13">
        <f>IF($P960="","",IF($P960&lt;&gt;"OK",NA(),NETWORKDAYS(E960,F960,'Holidays'!$A$2:$A$51)*G960))</f>
        <v/>
      </c>
      <c r="I960" s="13">
        <f>IF($P960="","",IF($P960&lt;&gt;"OK",NA(),H960*'Settings'!$B$4*VLOOKUP(B960,'Employees'!$A$2:$I$101,5,FALSE)))</f>
        <v/>
      </c>
      <c r="J960" s="2" t="n"/>
      <c r="K960" s="2" t="n"/>
      <c r="L960" s="4" t="n"/>
      <c r="M960" s="2" t="n"/>
      <c r="N960" s="13">
        <f>IF($P960="","",IF($P960&lt;&gt;"OK",NA(),IF(J960="Approved",IF(E960&gt;'Settings'!$B$3,0,NETWORKDAYS(E960,MIN(F960,'Settings'!$B$3),'Holidays'!$A$2:$A$51)*G960*'Settings'!$B$4*VLOOKUP(B960,'Employees'!$A$2:$I$101,5,FALSE)),0)))</f>
        <v/>
      </c>
      <c r="O960" s="13">
        <f>IF($P960="","",IF($P960&lt;&gt;"OK",NA(),IF(J960="Approved",I960-N960,0)))</f>
        <v/>
      </c>
      <c r="P960" s="8">
        <f>IF(COUNTA(A960:B960,D960:G960,J960:M960)=0,"",IF('Settings'!$B$7&lt;&gt;"OK","CHECK SETTINGS",IF(OR(A960="",COUNTIFS($A$2:$A$1001,A960)&lt;&gt;1,COUNTIFS('Employees'!$A$2:$A$101,B960,'Employees'!$I$2:$I$101,"OK")&lt;&gt;1,COUNTIFS('Settings'!$H$11:$H$13,D960)&lt;&gt;1),"CHECK ID / TYPE",IF(OR(NOT(ISNUMBER(E960)),NOT(ISNUMBER(F960)),NOT(ISNUMBER(G960))),"CHECK DATES / FRACTION",IF(OR(E960&lt;MAX('Settings'!$B$2,VLOOKUP(B960,'Employees'!$A$2:$H$101,3,FALSE)),F960&gt;'Settings'!$B$5,F960&lt;E960,NOT(OR(G960=1,AND(G960=0.5,E960=F960))),NOT(OR(J960="Pending",J960="Approved",J960="Denied",J960="Canceled"))),"CHECK DATES / FRACTION / STATUS",IF(AND(OR(J960="Approved",J960="Denied"),OR(K960="",NOT(ISNUMBER(L960)))),"ADD DECISION RECORD",IF(AND(OR(J960="Approved",J960="Pending"),COUNTIFS($B$2:$B$1001,B960,$E$2:$E$1001,"&lt;="&amp;F960,$F$2:$F$1001,"&gt;="&amp;E960,$J$2:$J$1001,"&lt;&gt;Denied",$J$2:$J$1001,"&lt;&gt;Canceled")&gt;1),"OVERLAPPING ACTIVE REQUESTS",IF(NETWORKDAYS(E960,F960,'Holidays'!$A$2:$A$51)=0,"NO WORKDAYS","OK"))))))))</f>
        <v/>
      </c>
    </row>
    <row r="961">
      <c r="A961" s="11" t="n"/>
      <c r="B961" s="11" t="n"/>
      <c r="C961" s="8">
        <f>IF($P961="","",IF($P961&lt;&gt;"OK",NA(),VLOOKUP(B961,'Employees'!$A$2:$I$101,2,FALSE)))</f>
        <v/>
      </c>
      <c r="D961" s="2" t="n"/>
      <c r="E961" s="4" t="n"/>
      <c r="F961" s="4" t="n"/>
      <c r="G961" s="12" t="n"/>
      <c r="H961" s="13">
        <f>IF($P961="","",IF($P961&lt;&gt;"OK",NA(),NETWORKDAYS(E961,F961,'Holidays'!$A$2:$A$51)*G961))</f>
        <v/>
      </c>
      <c r="I961" s="13">
        <f>IF($P961="","",IF($P961&lt;&gt;"OK",NA(),H961*'Settings'!$B$4*VLOOKUP(B961,'Employees'!$A$2:$I$101,5,FALSE)))</f>
        <v/>
      </c>
      <c r="J961" s="2" t="n"/>
      <c r="K961" s="2" t="n"/>
      <c r="L961" s="4" t="n"/>
      <c r="M961" s="2" t="n"/>
      <c r="N961" s="13">
        <f>IF($P961="","",IF($P961&lt;&gt;"OK",NA(),IF(J961="Approved",IF(E961&gt;'Settings'!$B$3,0,NETWORKDAYS(E961,MIN(F961,'Settings'!$B$3),'Holidays'!$A$2:$A$51)*G961*'Settings'!$B$4*VLOOKUP(B961,'Employees'!$A$2:$I$101,5,FALSE)),0)))</f>
        <v/>
      </c>
      <c r="O961" s="13">
        <f>IF($P961="","",IF($P961&lt;&gt;"OK",NA(),IF(J961="Approved",I961-N961,0)))</f>
        <v/>
      </c>
      <c r="P961" s="8">
        <f>IF(COUNTA(A961:B961,D961:G961,J961:M961)=0,"",IF('Settings'!$B$7&lt;&gt;"OK","CHECK SETTINGS",IF(OR(A961="",COUNTIFS($A$2:$A$1001,A961)&lt;&gt;1,COUNTIFS('Employees'!$A$2:$A$101,B961,'Employees'!$I$2:$I$101,"OK")&lt;&gt;1,COUNTIFS('Settings'!$H$11:$H$13,D961)&lt;&gt;1),"CHECK ID / TYPE",IF(OR(NOT(ISNUMBER(E961)),NOT(ISNUMBER(F961)),NOT(ISNUMBER(G961))),"CHECK DATES / FRACTION",IF(OR(E961&lt;MAX('Settings'!$B$2,VLOOKUP(B961,'Employees'!$A$2:$H$101,3,FALSE)),F961&gt;'Settings'!$B$5,F961&lt;E961,NOT(OR(G961=1,AND(G961=0.5,E961=F961))),NOT(OR(J961="Pending",J961="Approved",J961="Denied",J961="Canceled"))),"CHECK DATES / FRACTION / STATUS",IF(AND(OR(J961="Approved",J961="Denied"),OR(K961="",NOT(ISNUMBER(L961)))),"ADD DECISION RECORD",IF(AND(OR(J961="Approved",J961="Pending"),COUNTIFS($B$2:$B$1001,B961,$E$2:$E$1001,"&lt;="&amp;F961,$F$2:$F$1001,"&gt;="&amp;E961,$J$2:$J$1001,"&lt;&gt;Denied",$J$2:$J$1001,"&lt;&gt;Canceled")&gt;1),"OVERLAPPING ACTIVE REQUESTS",IF(NETWORKDAYS(E961,F961,'Holidays'!$A$2:$A$51)=0,"NO WORKDAYS","OK"))))))))</f>
        <v/>
      </c>
    </row>
    <row r="962">
      <c r="A962" s="11" t="n"/>
      <c r="B962" s="11" t="n"/>
      <c r="C962" s="8">
        <f>IF($P962="","",IF($P962&lt;&gt;"OK",NA(),VLOOKUP(B962,'Employees'!$A$2:$I$101,2,FALSE)))</f>
        <v/>
      </c>
      <c r="D962" s="2" t="n"/>
      <c r="E962" s="4" t="n"/>
      <c r="F962" s="4" t="n"/>
      <c r="G962" s="12" t="n"/>
      <c r="H962" s="13">
        <f>IF($P962="","",IF($P962&lt;&gt;"OK",NA(),NETWORKDAYS(E962,F962,'Holidays'!$A$2:$A$51)*G962))</f>
        <v/>
      </c>
      <c r="I962" s="13">
        <f>IF($P962="","",IF($P962&lt;&gt;"OK",NA(),H962*'Settings'!$B$4*VLOOKUP(B962,'Employees'!$A$2:$I$101,5,FALSE)))</f>
        <v/>
      </c>
      <c r="J962" s="2" t="n"/>
      <c r="K962" s="2" t="n"/>
      <c r="L962" s="4" t="n"/>
      <c r="M962" s="2" t="n"/>
      <c r="N962" s="13">
        <f>IF($P962="","",IF($P962&lt;&gt;"OK",NA(),IF(J962="Approved",IF(E962&gt;'Settings'!$B$3,0,NETWORKDAYS(E962,MIN(F962,'Settings'!$B$3),'Holidays'!$A$2:$A$51)*G962*'Settings'!$B$4*VLOOKUP(B962,'Employees'!$A$2:$I$101,5,FALSE)),0)))</f>
        <v/>
      </c>
      <c r="O962" s="13">
        <f>IF($P962="","",IF($P962&lt;&gt;"OK",NA(),IF(J962="Approved",I962-N962,0)))</f>
        <v/>
      </c>
      <c r="P962" s="8">
        <f>IF(COUNTA(A962:B962,D962:G962,J962:M962)=0,"",IF('Settings'!$B$7&lt;&gt;"OK","CHECK SETTINGS",IF(OR(A962="",COUNTIFS($A$2:$A$1001,A962)&lt;&gt;1,COUNTIFS('Employees'!$A$2:$A$101,B962,'Employees'!$I$2:$I$101,"OK")&lt;&gt;1,COUNTIFS('Settings'!$H$11:$H$13,D962)&lt;&gt;1),"CHECK ID / TYPE",IF(OR(NOT(ISNUMBER(E962)),NOT(ISNUMBER(F962)),NOT(ISNUMBER(G962))),"CHECK DATES / FRACTION",IF(OR(E962&lt;MAX('Settings'!$B$2,VLOOKUP(B962,'Employees'!$A$2:$H$101,3,FALSE)),F962&gt;'Settings'!$B$5,F962&lt;E962,NOT(OR(G962=1,AND(G962=0.5,E962=F962))),NOT(OR(J962="Pending",J962="Approved",J962="Denied",J962="Canceled"))),"CHECK DATES / FRACTION / STATUS",IF(AND(OR(J962="Approved",J962="Denied"),OR(K962="",NOT(ISNUMBER(L962)))),"ADD DECISION RECORD",IF(AND(OR(J962="Approved",J962="Pending"),COUNTIFS($B$2:$B$1001,B962,$E$2:$E$1001,"&lt;="&amp;F962,$F$2:$F$1001,"&gt;="&amp;E962,$J$2:$J$1001,"&lt;&gt;Denied",$J$2:$J$1001,"&lt;&gt;Canceled")&gt;1),"OVERLAPPING ACTIVE REQUESTS",IF(NETWORKDAYS(E962,F962,'Holidays'!$A$2:$A$51)=0,"NO WORKDAYS","OK"))))))))</f>
        <v/>
      </c>
    </row>
    <row r="963">
      <c r="A963" s="11" t="n"/>
      <c r="B963" s="11" t="n"/>
      <c r="C963" s="8">
        <f>IF($P963="","",IF($P963&lt;&gt;"OK",NA(),VLOOKUP(B963,'Employees'!$A$2:$I$101,2,FALSE)))</f>
        <v/>
      </c>
      <c r="D963" s="2" t="n"/>
      <c r="E963" s="4" t="n"/>
      <c r="F963" s="4" t="n"/>
      <c r="G963" s="12" t="n"/>
      <c r="H963" s="13">
        <f>IF($P963="","",IF($P963&lt;&gt;"OK",NA(),NETWORKDAYS(E963,F963,'Holidays'!$A$2:$A$51)*G963))</f>
        <v/>
      </c>
      <c r="I963" s="13">
        <f>IF($P963="","",IF($P963&lt;&gt;"OK",NA(),H963*'Settings'!$B$4*VLOOKUP(B963,'Employees'!$A$2:$I$101,5,FALSE)))</f>
        <v/>
      </c>
      <c r="J963" s="2" t="n"/>
      <c r="K963" s="2" t="n"/>
      <c r="L963" s="4" t="n"/>
      <c r="M963" s="2" t="n"/>
      <c r="N963" s="13">
        <f>IF($P963="","",IF($P963&lt;&gt;"OK",NA(),IF(J963="Approved",IF(E963&gt;'Settings'!$B$3,0,NETWORKDAYS(E963,MIN(F963,'Settings'!$B$3),'Holidays'!$A$2:$A$51)*G963*'Settings'!$B$4*VLOOKUP(B963,'Employees'!$A$2:$I$101,5,FALSE)),0)))</f>
        <v/>
      </c>
      <c r="O963" s="13">
        <f>IF($P963="","",IF($P963&lt;&gt;"OK",NA(),IF(J963="Approved",I963-N963,0)))</f>
        <v/>
      </c>
      <c r="P963" s="8">
        <f>IF(COUNTA(A963:B963,D963:G963,J963:M963)=0,"",IF('Settings'!$B$7&lt;&gt;"OK","CHECK SETTINGS",IF(OR(A963="",COUNTIFS($A$2:$A$1001,A963)&lt;&gt;1,COUNTIFS('Employees'!$A$2:$A$101,B963,'Employees'!$I$2:$I$101,"OK")&lt;&gt;1,COUNTIFS('Settings'!$H$11:$H$13,D963)&lt;&gt;1),"CHECK ID / TYPE",IF(OR(NOT(ISNUMBER(E963)),NOT(ISNUMBER(F963)),NOT(ISNUMBER(G963))),"CHECK DATES / FRACTION",IF(OR(E963&lt;MAX('Settings'!$B$2,VLOOKUP(B963,'Employees'!$A$2:$H$101,3,FALSE)),F963&gt;'Settings'!$B$5,F963&lt;E963,NOT(OR(G963=1,AND(G963=0.5,E963=F963))),NOT(OR(J963="Pending",J963="Approved",J963="Denied",J963="Canceled"))),"CHECK DATES / FRACTION / STATUS",IF(AND(OR(J963="Approved",J963="Denied"),OR(K963="",NOT(ISNUMBER(L963)))),"ADD DECISION RECORD",IF(AND(OR(J963="Approved",J963="Pending"),COUNTIFS($B$2:$B$1001,B963,$E$2:$E$1001,"&lt;="&amp;F963,$F$2:$F$1001,"&gt;="&amp;E963,$J$2:$J$1001,"&lt;&gt;Denied",$J$2:$J$1001,"&lt;&gt;Canceled")&gt;1),"OVERLAPPING ACTIVE REQUESTS",IF(NETWORKDAYS(E963,F963,'Holidays'!$A$2:$A$51)=0,"NO WORKDAYS","OK"))))))))</f>
        <v/>
      </c>
    </row>
    <row r="964">
      <c r="A964" s="11" t="n"/>
      <c r="B964" s="11" t="n"/>
      <c r="C964" s="8">
        <f>IF($P964="","",IF($P964&lt;&gt;"OK",NA(),VLOOKUP(B964,'Employees'!$A$2:$I$101,2,FALSE)))</f>
        <v/>
      </c>
      <c r="D964" s="2" t="n"/>
      <c r="E964" s="4" t="n"/>
      <c r="F964" s="4" t="n"/>
      <c r="G964" s="12" t="n"/>
      <c r="H964" s="13">
        <f>IF($P964="","",IF($P964&lt;&gt;"OK",NA(),NETWORKDAYS(E964,F964,'Holidays'!$A$2:$A$51)*G964))</f>
        <v/>
      </c>
      <c r="I964" s="13">
        <f>IF($P964="","",IF($P964&lt;&gt;"OK",NA(),H964*'Settings'!$B$4*VLOOKUP(B964,'Employees'!$A$2:$I$101,5,FALSE)))</f>
        <v/>
      </c>
      <c r="J964" s="2" t="n"/>
      <c r="K964" s="2" t="n"/>
      <c r="L964" s="4" t="n"/>
      <c r="M964" s="2" t="n"/>
      <c r="N964" s="13">
        <f>IF($P964="","",IF($P964&lt;&gt;"OK",NA(),IF(J964="Approved",IF(E964&gt;'Settings'!$B$3,0,NETWORKDAYS(E964,MIN(F964,'Settings'!$B$3),'Holidays'!$A$2:$A$51)*G964*'Settings'!$B$4*VLOOKUP(B964,'Employees'!$A$2:$I$101,5,FALSE)),0)))</f>
        <v/>
      </c>
      <c r="O964" s="13">
        <f>IF($P964="","",IF($P964&lt;&gt;"OK",NA(),IF(J964="Approved",I964-N964,0)))</f>
        <v/>
      </c>
      <c r="P964" s="8">
        <f>IF(COUNTA(A964:B964,D964:G964,J964:M964)=0,"",IF('Settings'!$B$7&lt;&gt;"OK","CHECK SETTINGS",IF(OR(A964="",COUNTIFS($A$2:$A$1001,A964)&lt;&gt;1,COUNTIFS('Employees'!$A$2:$A$101,B964,'Employees'!$I$2:$I$101,"OK")&lt;&gt;1,COUNTIFS('Settings'!$H$11:$H$13,D964)&lt;&gt;1),"CHECK ID / TYPE",IF(OR(NOT(ISNUMBER(E964)),NOT(ISNUMBER(F964)),NOT(ISNUMBER(G964))),"CHECK DATES / FRACTION",IF(OR(E964&lt;MAX('Settings'!$B$2,VLOOKUP(B964,'Employees'!$A$2:$H$101,3,FALSE)),F964&gt;'Settings'!$B$5,F964&lt;E964,NOT(OR(G964=1,AND(G964=0.5,E964=F964))),NOT(OR(J964="Pending",J964="Approved",J964="Denied",J964="Canceled"))),"CHECK DATES / FRACTION / STATUS",IF(AND(OR(J964="Approved",J964="Denied"),OR(K964="",NOT(ISNUMBER(L964)))),"ADD DECISION RECORD",IF(AND(OR(J964="Approved",J964="Pending"),COUNTIFS($B$2:$B$1001,B964,$E$2:$E$1001,"&lt;="&amp;F964,$F$2:$F$1001,"&gt;="&amp;E964,$J$2:$J$1001,"&lt;&gt;Denied",$J$2:$J$1001,"&lt;&gt;Canceled")&gt;1),"OVERLAPPING ACTIVE REQUESTS",IF(NETWORKDAYS(E964,F964,'Holidays'!$A$2:$A$51)=0,"NO WORKDAYS","OK"))))))))</f>
        <v/>
      </c>
    </row>
    <row r="965">
      <c r="A965" s="11" t="n"/>
      <c r="B965" s="11" t="n"/>
      <c r="C965" s="8">
        <f>IF($P965="","",IF($P965&lt;&gt;"OK",NA(),VLOOKUP(B965,'Employees'!$A$2:$I$101,2,FALSE)))</f>
        <v/>
      </c>
      <c r="D965" s="2" t="n"/>
      <c r="E965" s="4" t="n"/>
      <c r="F965" s="4" t="n"/>
      <c r="G965" s="12" t="n"/>
      <c r="H965" s="13">
        <f>IF($P965="","",IF($P965&lt;&gt;"OK",NA(),NETWORKDAYS(E965,F965,'Holidays'!$A$2:$A$51)*G965))</f>
        <v/>
      </c>
      <c r="I965" s="13">
        <f>IF($P965="","",IF($P965&lt;&gt;"OK",NA(),H965*'Settings'!$B$4*VLOOKUP(B965,'Employees'!$A$2:$I$101,5,FALSE)))</f>
        <v/>
      </c>
      <c r="J965" s="2" t="n"/>
      <c r="K965" s="2" t="n"/>
      <c r="L965" s="4" t="n"/>
      <c r="M965" s="2" t="n"/>
      <c r="N965" s="13">
        <f>IF($P965="","",IF($P965&lt;&gt;"OK",NA(),IF(J965="Approved",IF(E965&gt;'Settings'!$B$3,0,NETWORKDAYS(E965,MIN(F965,'Settings'!$B$3),'Holidays'!$A$2:$A$51)*G965*'Settings'!$B$4*VLOOKUP(B965,'Employees'!$A$2:$I$101,5,FALSE)),0)))</f>
        <v/>
      </c>
      <c r="O965" s="13">
        <f>IF($P965="","",IF($P965&lt;&gt;"OK",NA(),IF(J965="Approved",I965-N965,0)))</f>
        <v/>
      </c>
      <c r="P965" s="8">
        <f>IF(COUNTA(A965:B965,D965:G965,J965:M965)=0,"",IF('Settings'!$B$7&lt;&gt;"OK","CHECK SETTINGS",IF(OR(A965="",COUNTIFS($A$2:$A$1001,A965)&lt;&gt;1,COUNTIFS('Employees'!$A$2:$A$101,B965,'Employees'!$I$2:$I$101,"OK")&lt;&gt;1,COUNTIFS('Settings'!$H$11:$H$13,D965)&lt;&gt;1),"CHECK ID / TYPE",IF(OR(NOT(ISNUMBER(E965)),NOT(ISNUMBER(F965)),NOT(ISNUMBER(G965))),"CHECK DATES / FRACTION",IF(OR(E965&lt;MAX('Settings'!$B$2,VLOOKUP(B965,'Employees'!$A$2:$H$101,3,FALSE)),F965&gt;'Settings'!$B$5,F965&lt;E965,NOT(OR(G965=1,AND(G965=0.5,E965=F965))),NOT(OR(J965="Pending",J965="Approved",J965="Denied",J965="Canceled"))),"CHECK DATES / FRACTION / STATUS",IF(AND(OR(J965="Approved",J965="Denied"),OR(K965="",NOT(ISNUMBER(L965)))),"ADD DECISION RECORD",IF(AND(OR(J965="Approved",J965="Pending"),COUNTIFS($B$2:$B$1001,B965,$E$2:$E$1001,"&lt;="&amp;F965,$F$2:$F$1001,"&gt;="&amp;E965,$J$2:$J$1001,"&lt;&gt;Denied",$J$2:$J$1001,"&lt;&gt;Canceled")&gt;1),"OVERLAPPING ACTIVE REQUESTS",IF(NETWORKDAYS(E965,F965,'Holidays'!$A$2:$A$51)=0,"NO WORKDAYS","OK"))))))))</f>
        <v/>
      </c>
    </row>
    <row r="966">
      <c r="A966" s="11" t="n"/>
      <c r="B966" s="11" t="n"/>
      <c r="C966" s="8">
        <f>IF($P966="","",IF($P966&lt;&gt;"OK",NA(),VLOOKUP(B966,'Employees'!$A$2:$I$101,2,FALSE)))</f>
        <v/>
      </c>
      <c r="D966" s="2" t="n"/>
      <c r="E966" s="4" t="n"/>
      <c r="F966" s="4" t="n"/>
      <c r="G966" s="12" t="n"/>
      <c r="H966" s="13">
        <f>IF($P966="","",IF($P966&lt;&gt;"OK",NA(),NETWORKDAYS(E966,F966,'Holidays'!$A$2:$A$51)*G966))</f>
        <v/>
      </c>
      <c r="I966" s="13">
        <f>IF($P966="","",IF($P966&lt;&gt;"OK",NA(),H966*'Settings'!$B$4*VLOOKUP(B966,'Employees'!$A$2:$I$101,5,FALSE)))</f>
        <v/>
      </c>
      <c r="J966" s="2" t="n"/>
      <c r="K966" s="2" t="n"/>
      <c r="L966" s="4" t="n"/>
      <c r="M966" s="2" t="n"/>
      <c r="N966" s="13">
        <f>IF($P966="","",IF($P966&lt;&gt;"OK",NA(),IF(J966="Approved",IF(E966&gt;'Settings'!$B$3,0,NETWORKDAYS(E966,MIN(F966,'Settings'!$B$3),'Holidays'!$A$2:$A$51)*G966*'Settings'!$B$4*VLOOKUP(B966,'Employees'!$A$2:$I$101,5,FALSE)),0)))</f>
        <v/>
      </c>
      <c r="O966" s="13">
        <f>IF($P966="","",IF($P966&lt;&gt;"OK",NA(),IF(J966="Approved",I966-N966,0)))</f>
        <v/>
      </c>
      <c r="P966" s="8">
        <f>IF(COUNTA(A966:B966,D966:G966,J966:M966)=0,"",IF('Settings'!$B$7&lt;&gt;"OK","CHECK SETTINGS",IF(OR(A966="",COUNTIFS($A$2:$A$1001,A966)&lt;&gt;1,COUNTIFS('Employees'!$A$2:$A$101,B966,'Employees'!$I$2:$I$101,"OK")&lt;&gt;1,COUNTIFS('Settings'!$H$11:$H$13,D966)&lt;&gt;1),"CHECK ID / TYPE",IF(OR(NOT(ISNUMBER(E966)),NOT(ISNUMBER(F966)),NOT(ISNUMBER(G966))),"CHECK DATES / FRACTION",IF(OR(E966&lt;MAX('Settings'!$B$2,VLOOKUP(B966,'Employees'!$A$2:$H$101,3,FALSE)),F966&gt;'Settings'!$B$5,F966&lt;E966,NOT(OR(G966=1,AND(G966=0.5,E966=F966))),NOT(OR(J966="Pending",J966="Approved",J966="Denied",J966="Canceled"))),"CHECK DATES / FRACTION / STATUS",IF(AND(OR(J966="Approved",J966="Denied"),OR(K966="",NOT(ISNUMBER(L966)))),"ADD DECISION RECORD",IF(AND(OR(J966="Approved",J966="Pending"),COUNTIFS($B$2:$B$1001,B966,$E$2:$E$1001,"&lt;="&amp;F966,$F$2:$F$1001,"&gt;="&amp;E966,$J$2:$J$1001,"&lt;&gt;Denied",$J$2:$J$1001,"&lt;&gt;Canceled")&gt;1),"OVERLAPPING ACTIVE REQUESTS",IF(NETWORKDAYS(E966,F966,'Holidays'!$A$2:$A$51)=0,"NO WORKDAYS","OK"))))))))</f>
        <v/>
      </c>
    </row>
    <row r="967">
      <c r="A967" s="11" t="n"/>
      <c r="B967" s="11" t="n"/>
      <c r="C967" s="8">
        <f>IF($P967="","",IF($P967&lt;&gt;"OK",NA(),VLOOKUP(B967,'Employees'!$A$2:$I$101,2,FALSE)))</f>
        <v/>
      </c>
      <c r="D967" s="2" t="n"/>
      <c r="E967" s="4" t="n"/>
      <c r="F967" s="4" t="n"/>
      <c r="G967" s="12" t="n"/>
      <c r="H967" s="13">
        <f>IF($P967="","",IF($P967&lt;&gt;"OK",NA(),NETWORKDAYS(E967,F967,'Holidays'!$A$2:$A$51)*G967))</f>
        <v/>
      </c>
      <c r="I967" s="13">
        <f>IF($P967="","",IF($P967&lt;&gt;"OK",NA(),H967*'Settings'!$B$4*VLOOKUP(B967,'Employees'!$A$2:$I$101,5,FALSE)))</f>
        <v/>
      </c>
      <c r="J967" s="2" t="n"/>
      <c r="K967" s="2" t="n"/>
      <c r="L967" s="4" t="n"/>
      <c r="M967" s="2" t="n"/>
      <c r="N967" s="13">
        <f>IF($P967="","",IF($P967&lt;&gt;"OK",NA(),IF(J967="Approved",IF(E967&gt;'Settings'!$B$3,0,NETWORKDAYS(E967,MIN(F967,'Settings'!$B$3),'Holidays'!$A$2:$A$51)*G967*'Settings'!$B$4*VLOOKUP(B967,'Employees'!$A$2:$I$101,5,FALSE)),0)))</f>
        <v/>
      </c>
      <c r="O967" s="13">
        <f>IF($P967="","",IF($P967&lt;&gt;"OK",NA(),IF(J967="Approved",I967-N967,0)))</f>
        <v/>
      </c>
      <c r="P967" s="8">
        <f>IF(COUNTA(A967:B967,D967:G967,J967:M967)=0,"",IF('Settings'!$B$7&lt;&gt;"OK","CHECK SETTINGS",IF(OR(A967="",COUNTIFS($A$2:$A$1001,A967)&lt;&gt;1,COUNTIFS('Employees'!$A$2:$A$101,B967,'Employees'!$I$2:$I$101,"OK")&lt;&gt;1,COUNTIFS('Settings'!$H$11:$H$13,D967)&lt;&gt;1),"CHECK ID / TYPE",IF(OR(NOT(ISNUMBER(E967)),NOT(ISNUMBER(F967)),NOT(ISNUMBER(G967))),"CHECK DATES / FRACTION",IF(OR(E967&lt;MAX('Settings'!$B$2,VLOOKUP(B967,'Employees'!$A$2:$H$101,3,FALSE)),F967&gt;'Settings'!$B$5,F967&lt;E967,NOT(OR(G967=1,AND(G967=0.5,E967=F967))),NOT(OR(J967="Pending",J967="Approved",J967="Denied",J967="Canceled"))),"CHECK DATES / FRACTION / STATUS",IF(AND(OR(J967="Approved",J967="Denied"),OR(K967="",NOT(ISNUMBER(L967)))),"ADD DECISION RECORD",IF(AND(OR(J967="Approved",J967="Pending"),COUNTIFS($B$2:$B$1001,B967,$E$2:$E$1001,"&lt;="&amp;F967,$F$2:$F$1001,"&gt;="&amp;E967,$J$2:$J$1001,"&lt;&gt;Denied",$J$2:$J$1001,"&lt;&gt;Canceled")&gt;1),"OVERLAPPING ACTIVE REQUESTS",IF(NETWORKDAYS(E967,F967,'Holidays'!$A$2:$A$51)=0,"NO WORKDAYS","OK"))))))))</f>
        <v/>
      </c>
    </row>
    <row r="968">
      <c r="A968" s="11" t="n"/>
      <c r="B968" s="11" t="n"/>
      <c r="C968" s="8">
        <f>IF($P968="","",IF($P968&lt;&gt;"OK",NA(),VLOOKUP(B968,'Employees'!$A$2:$I$101,2,FALSE)))</f>
        <v/>
      </c>
      <c r="D968" s="2" t="n"/>
      <c r="E968" s="4" t="n"/>
      <c r="F968" s="4" t="n"/>
      <c r="G968" s="12" t="n"/>
      <c r="H968" s="13">
        <f>IF($P968="","",IF($P968&lt;&gt;"OK",NA(),NETWORKDAYS(E968,F968,'Holidays'!$A$2:$A$51)*G968))</f>
        <v/>
      </c>
      <c r="I968" s="13">
        <f>IF($P968="","",IF($P968&lt;&gt;"OK",NA(),H968*'Settings'!$B$4*VLOOKUP(B968,'Employees'!$A$2:$I$101,5,FALSE)))</f>
        <v/>
      </c>
      <c r="J968" s="2" t="n"/>
      <c r="K968" s="2" t="n"/>
      <c r="L968" s="4" t="n"/>
      <c r="M968" s="2" t="n"/>
      <c r="N968" s="13">
        <f>IF($P968="","",IF($P968&lt;&gt;"OK",NA(),IF(J968="Approved",IF(E968&gt;'Settings'!$B$3,0,NETWORKDAYS(E968,MIN(F968,'Settings'!$B$3),'Holidays'!$A$2:$A$51)*G968*'Settings'!$B$4*VLOOKUP(B968,'Employees'!$A$2:$I$101,5,FALSE)),0)))</f>
        <v/>
      </c>
      <c r="O968" s="13">
        <f>IF($P968="","",IF($P968&lt;&gt;"OK",NA(),IF(J968="Approved",I968-N968,0)))</f>
        <v/>
      </c>
      <c r="P968" s="8">
        <f>IF(COUNTA(A968:B968,D968:G968,J968:M968)=0,"",IF('Settings'!$B$7&lt;&gt;"OK","CHECK SETTINGS",IF(OR(A968="",COUNTIFS($A$2:$A$1001,A968)&lt;&gt;1,COUNTIFS('Employees'!$A$2:$A$101,B968,'Employees'!$I$2:$I$101,"OK")&lt;&gt;1,COUNTIFS('Settings'!$H$11:$H$13,D968)&lt;&gt;1),"CHECK ID / TYPE",IF(OR(NOT(ISNUMBER(E968)),NOT(ISNUMBER(F968)),NOT(ISNUMBER(G968))),"CHECK DATES / FRACTION",IF(OR(E968&lt;MAX('Settings'!$B$2,VLOOKUP(B968,'Employees'!$A$2:$H$101,3,FALSE)),F968&gt;'Settings'!$B$5,F968&lt;E968,NOT(OR(G968=1,AND(G968=0.5,E968=F968))),NOT(OR(J968="Pending",J968="Approved",J968="Denied",J968="Canceled"))),"CHECK DATES / FRACTION / STATUS",IF(AND(OR(J968="Approved",J968="Denied"),OR(K968="",NOT(ISNUMBER(L968)))),"ADD DECISION RECORD",IF(AND(OR(J968="Approved",J968="Pending"),COUNTIFS($B$2:$B$1001,B968,$E$2:$E$1001,"&lt;="&amp;F968,$F$2:$F$1001,"&gt;="&amp;E968,$J$2:$J$1001,"&lt;&gt;Denied",$J$2:$J$1001,"&lt;&gt;Canceled")&gt;1),"OVERLAPPING ACTIVE REQUESTS",IF(NETWORKDAYS(E968,F968,'Holidays'!$A$2:$A$51)=0,"NO WORKDAYS","OK"))))))))</f>
        <v/>
      </c>
    </row>
    <row r="969">
      <c r="A969" s="11" t="n"/>
      <c r="B969" s="11" t="n"/>
      <c r="C969" s="8">
        <f>IF($P969="","",IF($P969&lt;&gt;"OK",NA(),VLOOKUP(B969,'Employees'!$A$2:$I$101,2,FALSE)))</f>
        <v/>
      </c>
      <c r="D969" s="2" t="n"/>
      <c r="E969" s="4" t="n"/>
      <c r="F969" s="4" t="n"/>
      <c r="G969" s="12" t="n"/>
      <c r="H969" s="13">
        <f>IF($P969="","",IF($P969&lt;&gt;"OK",NA(),NETWORKDAYS(E969,F969,'Holidays'!$A$2:$A$51)*G969))</f>
        <v/>
      </c>
      <c r="I969" s="13">
        <f>IF($P969="","",IF($P969&lt;&gt;"OK",NA(),H969*'Settings'!$B$4*VLOOKUP(B969,'Employees'!$A$2:$I$101,5,FALSE)))</f>
        <v/>
      </c>
      <c r="J969" s="2" t="n"/>
      <c r="K969" s="2" t="n"/>
      <c r="L969" s="4" t="n"/>
      <c r="M969" s="2" t="n"/>
      <c r="N969" s="13">
        <f>IF($P969="","",IF($P969&lt;&gt;"OK",NA(),IF(J969="Approved",IF(E969&gt;'Settings'!$B$3,0,NETWORKDAYS(E969,MIN(F969,'Settings'!$B$3),'Holidays'!$A$2:$A$51)*G969*'Settings'!$B$4*VLOOKUP(B969,'Employees'!$A$2:$I$101,5,FALSE)),0)))</f>
        <v/>
      </c>
      <c r="O969" s="13">
        <f>IF($P969="","",IF($P969&lt;&gt;"OK",NA(),IF(J969="Approved",I969-N969,0)))</f>
        <v/>
      </c>
      <c r="P969" s="8">
        <f>IF(COUNTA(A969:B969,D969:G969,J969:M969)=0,"",IF('Settings'!$B$7&lt;&gt;"OK","CHECK SETTINGS",IF(OR(A969="",COUNTIFS($A$2:$A$1001,A969)&lt;&gt;1,COUNTIFS('Employees'!$A$2:$A$101,B969,'Employees'!$I$2:$I$101,"OK")&lt;&gt;1,COUNTIFS('Settings'!$H$11:$H$13,D969)&lt;&gt;1),"CHECK ID / TYPE",IF(OR(NOT(ISNUMBER(E969)),NOT(ISNUMBER(F969)),NOT(ISNUMBER(G969))),"CHECK DATES / FRACTION",IF(OR(E969&lt;MAX('Settings'!$B$2,VLOOKUP(B969,'Employees'!$A$2:$H$101,3,FALSE)),F969&gt;'Settings'!$B$5,F969&lt;E969,NOT(OR(G969=1,AND(G969=0.5,E969=F969))),NOT(OR(J969="Pending",J969="Approved",J969="Denied",J969="Canceled"))),"CHECK DATES / FRACTION / STATUS",IF(AND(OR(J969="Approved",J969="Denied"),OR(K969="",NOT(ISNUMBER(L969)))),"ADD DECISION RECORD",IF(AND(OR(J969="Approved",J969="Pending"),COUNTIFS($B$2:$B$1001,B969,$E$2:$E$1001,"&lt;="&amp;F969,$F$2:$F$1001,"&gt;="&amp;E969,$J$2:$J$1001,"&lt;&gt;Denied",$J$2:$J$1001,"&lt;&gt;Canceled")&gt;1),"OVERLAPPING ACTIVE REQUESTS",IF(NETWORKDAYS(E969,F969,'Holidays'!$A$2:$A$51)=0,"NO WORKDAYS","OK"))))))))</f>
        <v/>
      </c>
    </row>
    <row r="970">
      <c r="A970" s="11" t="n"/>
      <c r="B970" s="11" t="n"/>
      <c r="C970" s="8">
        <f>IF($P970="","",IF($P970&lt;&gt;"OK",NA(),VLOOKUP(B970,'Employees'!$A$2:$I$101,2,FALSE)))</f>
        <v/>
      </c>
      <c r="D970" s="2" t="n"/>
      <c r="E970" s="4" t="n"/>
      <c r="F970" s="4" t="n"/>
      <c r="G970" s="12" t="n"/>
      <c r="H970" s="13">
        <f>IF($P970="","",IF($P970&lt;&gt;"OK",NA(),NETWORKDAYS(E970,F970,'Holidays'!$A$2:$A$51)*G970))</f>
        <v/>
      </c>
      <c r="I970" s="13">
        <f>IF($P970="","",IF($P970&lt;&gt;"OK",NA(),H970*'Settings'!$B$4*VLOOKUP(B970,'Employees'!$A$2:$I$101,5,FALSE)))</f>
        <v/>
      </c>
      <c r="J970" s="2" t="n"/>
      <c r="K970" s="2" t="n"/>
      <c r="L970" s="4" t="n"/>
      <c r="M970" s="2" t="n"/>
      <c r="N970" s="13">
        <f>IF($P970="","",IF($P970&lt;&gt;"OK",NA(),IF(J970="Approved",IF(E970&gt;'Settings'!$B$3,0,NETWORKDAYS(E970,MIN(F970,'Settings'!$B$3),'Holidays'!$A$2:$A$51)*G970*'Settings'!$B$4*VLOOKUP(B970,'Employees'!$A$2:$I$101,5,FALSE)),0)))</f>
        <v/>
      </c>
      <c r="O970" s="13">
        <f>IF($P970="","",IF($P970&lt;&gt;"OK",NA(),IF(J970="Approved",I970-N970,0)))</f>
        <v/>
      </c>
      <c r="P970" s="8">
        <f>IF(COUNTA(A970:B970,D970:G970,J970:M970)=0,"",IF('Settings'!$B$7&lt;&gt;"OK","CHECK SETTINGS",IF(OR(A970="",COUNTIFS($A$2:$A$1001,A970)&lt;&gt;1,COUNTIFS('Employees'!$A$2:$A$101,B970,'Employees'!$I$2:$I$101,"OK")&lt;&gt;1,COUNTIFS('Settings'!$H$11:$H$13,D970)&lt;&gt;1),"CHECK ID / TYPE",IF(OR(NOT(ISNUMBER(E970)),NOT(ISNUMBER(F970)),NOT(ISNUMBER(G970))),"CHECK DATES / FRACTION",IF(OR(E970&lt;MAX('Settings'!$B$2,VLOOKUP(B970,'Employees'!$A$2:$H$101,3,FALSE)),F970&gt;'Settings'!$B$5,F970&lt;E970,NOT(OR(G970=1,AND(G970=0.5,E970=F970))),NOT(OR(J970="Pending",J970="Approved",J970="Denied",J970="Canceled"))),"CHECK DATES / FRACTION / STATUS",IF(AND(OR(J970="Approved",J970="Denied"),OR(K970="",NOT(ISNUMBER(L970)))),"ADD DECISION RECORD",IF(AND(OR(J970="Approved",J970="Pending"),COUNTIFS($B$2:$B$1001,B970,$E$2:$E$1001,"&lt;="&amp;F970,$F$2:$F$1001,"&gt;="&amp;E970,$J$2:$J$1001,"&lt;&gt;Denied",$J$2:$J$1001,"&lt;&gt;Canceled")&gt;1),"OVERLAPPING ACTIVE REQUESTS",IF(NETWORKDAYS(E970,F970,'Holidays'!$A$2:$A$51)=0,"NO WORKDAYS","OK"))))))))</f>
        <v/>
      </c>
    </row>
    <row r="971">
      <c r="A971" s="11" t="n"/>
      <c r="B971" s="11" t="n"/>
      <c r="C971" s="8">
        <f>IF($P971="","",IF($P971&lt;&gt;"OK",NA(),VLOOKUP(B971,'Employees'!$A$2:$I$101,2,FALSE)))</f>
        <v/>
      </c>
      <c r="D971" s="2" t="n"/>
      <c r="E971" s="4" t="n"/>
      <c r="F971" s="4" t="n"/>
      <c r="G971" s="12" t="n"/>
      <c r="H971" s="13">
        <f>IF($P971="","",IF($P971&lt;&gt;"OK",NA(),NETWORKDAYS(E971,F971,'Holidays'!$A$2:$A$51)*G971))</f>
        <v/>
      </c>
      <c r="I971" s="13">
        <f>IF($P971="","",IF($P971&lt;&gt;"OK",NA(),H971*'Settings'!$B$4*VLOOKUP(B971,'Employees'!$A$2:$I$101,5,FALSE)))</f>
        <v/>
      </c>
      <c r="J971" s="2" t="n"/>
      <c r="K971" s="2" t="n"/>
      <c r="L971" s="4" t="n"/>
      <c r="M971" s="2" t="n"/>
      <c r="N971" s="13">
        <f>IF($P971="","",IF($P971&lt;&gt;"OK",NA(),IF(J971="Approved",IF(E971&gt;'Settings'!$B$3,0,NETWORKDAYS(E971,MIN(F971,'Settings'!$B$3),'Holidays'!$A$2:$A$51)*G971*'Settings'!$B$4*VLOOKUP(B971,'Employees'!$A$2:$I$101,5,FALSE)),0)))</f>
        <v/>
      </c>
      <c r="O971" s="13">
        <f>IF($P971="","",IF($P971&lt;&gt;"OK",NA(),IF(J971="Approved",I971-N971,0)))</f>
        <v/>
      </c>
      <c r="P971" s="8">
        <f>IF(COUNTA(A971:B971,D971:G971,J971:M971)=0,"",IF('Settings'!$B$7&lt;&gt;"OK","CHECK SETTINGS",IF(OR(A971="",COUNTIFS($A$2:$A$1001,A971)&lt;&gt;1,COUNTIFS('Employees'!$A$2:$A$101,B971,'Employees'!$I$2:$I$101,"OK")&lt;&gt;1,COUNTIFS('Settings'!$H$11:$H$13,D971)&lt;&gt;1),"CHECK ID / TYPE",IF(OR(NOT(ISNUMBER(E971)),NOT(ISNUMBER(F971)),NOT(ISNUMBER(G971))),"CHECK DATES / FRACTION",IF(OR(E971&lt;MAX('Settings'!$B$2,VLOOKUP(B971,'Employees'!$A$2:$H$101,3,FALSE)),F971&gt;'Settings'!$B$5,F971&lt;E971,NOT(OR(G971=1,AND(G971=0.5,E971=F971))),NOT(OR(J971="Pending",J971="Approved",J971="Denied",J971="Canceled"))),"CHECK DATES / FRACTION / STATUS",IF(AND(OR(J971="Approved",J971="Denied"),OR(K971="",NOT(ISNUMBER(L971)))),"ADD DECISION RECORD",IF(AND(OR(J971="Approved",J971="Pending"),COUNTIFS($B$2:$B$1001,B971,$E$2:$E$1001,"&lt;="&amp;F971,$F$2:$F$1001,"&gt;="&amp;E971,$J$2:$J$1001,"&lt;&gt;Denied",$J$2:$J$1001,"&lt;&gt;Canceled")&gt;1),"OVERLAPPING ACTIVE REQUESTS",IF(NETWORKDAYS(E971,F971,'Holidays'!$A$2:$A$51)=0,"NO WORKDAYS","OK"))))))))</f>
        <v/>
      </c>
    </row>
    <row r="972">
      <c r="A972" s="11" t="n"/>
      <c r="B972" s="11" t="n"/>
      <c r="C972" s="8">
        <f>IF($P972="","",IF($P972&lt;&gt;"OK",NA(),VLOOKUP(B972,'Employees'!$A$2:$I$101,2,FALSE)))</f>
        <v/>
      </c>
      <c r="D972" s="2" t="n"/>
      <c r="E972" s="4" t="n"/>
      <c r="F972" s="4" t="n"/>
      <c r="G972" s="12" t="n"/>
      <c r="H972" s="13">
        <f>IF($P972="","",IF($P972&lt;&gt;"OK",NA(),NETWORKDAYS(E972,F972,'Holidays'!$A$2:$A$51)*G972))</f>
        <v/>
      </c>
      <c r="I972" s="13">
        <f>IF($P972="","",IF($P972&lt;&gt;"OK",NA(),H972*'Settings'!$B$4*VLOOKUP(B972,'Employees'!$A$2:$I$101,5,FALSE)))</f>
        <v/>
      </c>
      <c r="J972" s="2" t="n"/>
      <c r="K972" s="2" t="n"/>
      <c r="L972" s="4" t="n"/>
      <c r="M972" s="2" t="n"/>
      <c r="N972" s="13">
        <f>IF($P972="","",IF($P972&lt;&gt;"OK",NA(),IF(J972="Approved",IF(E972&gt;'Settings'!$B$3,0,NETWORKDAYS(E972,MIN(F972,'Settings'!$B$3),'Holidays'!$A$2:$A$51)*G972*'Settings'!$B$4*VLOOKUP(B972,'Employees'!$A$2:$I$101,5,FALSE)),0)))</f>
        <v/>
      </c>
      <c r="O972" s="13">
        <f>IF($P972="","",IF($P972&lt;&gt;"OK",NA(),IF(J972="Approved",I972-N972,0)))</f>
        <v/>
      </c>
      <c r="P972" s="8">
        <f>IF(COUNTA(A972:B972,D972:G972,J972:M972)=0,"",IF('Settings'!$B$7&lt;&gt;"OK","CHECK SETTINGS",IF(OR(A972="",COUNTIFS($A$2:$A$1001,A972)&lt;&gt;1,COUNTIFS('Employees'!$A$2:$A$101,B972,'Employees'!$I$2:$I$101,"OK")&lt;&gt;1,COUNTIFS('Settings'!$H$11:$H$13,D972)&lt;&gt;1),"CHECK ID / TYPE",IF(OR(NOT(ISNUMBER(E972)),NOT(ISNUMBER(F972)),NOT(ISNUMBER(G972))),"CHECK DATES / FRACTION",IF(OR(E972&lt;MAX('Settings'!$B$2,VLOOKUP(B972,'Employees'!$A$2:$H$101,3,FALSE)),F972&gt;'Settings'!$B$5,F972&lt;E972,NOT(OR(G972=1,AND(G972=0.5,E972=F972))),NOT(OR(J972="Pending",J972="Approved",J972="Denied",J972="Canceled"))),"CHECK DATES / FRACTION / STATUS",IF(AND(OR(J972="Approved",J972="Denied"),OR(K972="",NOT(ISNUMBER(L972)))),"ADD DECISION RECORD",IF(AND(OR(J972="Approved",J972="Pending"),COUNTIFS($B$2:$B$1001,B972,$E$2:$E$1001,"&lt;="&amp;F972,$F$2:$F$1001,"&gt;="&amp;E972,$J$2:$J$1001,"&lt;&gt;Denied",$J$2:$J$1001,"&lt;&gt;Canceled")&gt;1),"OVERLAPPING ACTIVE REQUESTS",IF(NETWORKDAYS(E972,F972,'Holidays'!$A$2:$A$51)=0,"NO WORKDAYS","OK"))))))))</f>
        <v/>
      </c>
    </row>
    <row r="973">
      <c r="A973" s="11" t="n"/>
      <c r="B973" s="11" t="n"/>
      <c r="C973" s="8">
        <f>IF($P973="","",IF($P973&lt;&gt;"OK",NA(),VLOOKUP(B973,'Employees'!$A$2:$I$101,2,FALSE)))</f>
        <v/>
      </c>
      <c r="D973" s="2" t="n"/>
      <c r="E973" s="4" t="n"/>
      <c r="F973" s="4" t="n"/>
      <c r="G973" s="12" t="n"/>
      <c r="H973" s="13">
        <f>IF($P973="","",IF($P973&lt;&gt;"OK",NA(),NETWORKDAYS(E973,F973,'Holidays'!$A$2:$A$51)*G973))</f>
        <v/>
      </c>
      <c r="I973" s="13">
        <f>IF($P973="","",IF($P973&lt;&gt;"OK",NA(),H973*'Settings'!$B$4*VLOOKUP(B973,'Employees'!$A$2:$I$101,5,FALSE)))</f>
        <v/>
      </c>
      <c r="J973" s="2" t="n"/>
      <c r="K973" s="2" t="n"/>
      <c r="L973" s="4" t="n"/>
      <c r="M973" s="2" t="n"/>
      <c r="N973" s="13">
        <f>IF($P973="","",IF($P973&lt;&gt;"OK",NA(),IF(J973="Approved",IF(E973&gt;'Settings'!$B$3,0,NETWORKDAYS(E973,MIN(F973,'Settings'!$B$3),'Holidays'!$A$2:$A$51)*G973*'Settings'!$B$4*VLOOKUP(B973,'Employees'!$A$2:$I$101,5,FALSE)),0)))</f>
        <v/>
      </c>
      <c r="O973" s="13">
        <f>IF($P973="","",IF($P973&lt;&gt;"OK",NA(),IF(J973="Approved",I973-N973,0)))</f>
        <v/>
      </c>
      <c r="P973" s="8">
        <f>IF(COUNTA(A973:B973,D973:G973,J973:M973)=0,"",IF('Settings'!$B$7&lt;&gt;"OK","CHECK SETTINGS",IF(OR(A973="",COUNTIFS($A$2:$A$1001,A973)&lt;&gt;1,COUNTIFS('Employees'!$A$2:$A$101,B973,'Employees'!$I$2:$I$101,"OK")&lt;&gt;1,COUNTIFS('Settings'!$H$11:$H$13,D973)&lt;&gt;1),"CHECK ID / TYPE",IF(OR(NOT(ISNUMBER(E973)),NOT(ISNUMBER(F973)),NOT(ISNUMBER(G973))),"CHECK DATES / FRACTION",IF(OR(E973&lt;MAX('Settings'!$B$2,VLOOKUP(B973,'Employees'!$A$2:$H$101,3,FALSE)),F973&gt;'Settings'!$B$5,F973&lt;E973,NOT(OR(G973=1,AND(G973=0.5,E973=F973))),NOT(OR(J973="Pending",J973="Approved",J973="Denied",J973="Canceled"))),"CHECK DATES / FRACTION / STATUS",IF(AND(OR(J973="Approved",J973="Denied"),OR(K973="",NOT(ISNUMBER(L973)))),"ADD DECISION RECORD",IF(AND(OR(J973="Approved",J973="Pending"),COUNTIFS($B$2:$B$1001,B973,$E$2:$E$1001,"&lt;="&amp;F973,$F$2:$F$1001,"&gt;="&amp;E973,$J$2:$J$1001,"&lt;&gt;Denied",$J$2:$J$1001,"&lt;&gt;Canceled")&gt;1),"OVERLAPPING ACTIVE REQUESTS",IF(NETWORKDAYS(E973,F973,'Holidays'!$A$2:$A$51)=0,"NO WORKDAYS","OK"))))))))</f>
        <v/>
      </c>
    </row>
    <row r="974">
      <c r="A974" s="11" t="n"/>
      <c r="B974" s="11" t="n"/>
      <c r="C974" s="8">
        <f>IF($P974="","",IF($P974&lt;&gt;"OK",NA(),VLOOKUP(B974,'Employees'!$A$2:$I$101,2,FALSE)))</f>
        <v/>
      </c>
      <c r="D974" s="2" t="n"/>
      <c r="E974" s="4" t="n"/>
      <c r="F974" s="4" t="n"/>
      <c r="G974" s="12" t="n"/>
      <c r="H974" s="13">
        <f>IF($P974="","",IF($P974&lt;&gt;"OK",NA(),NETWORKDAYS(E974,F974,'Holidays'!$A$2:$A$51)*G974))</f>
        <v/>
      </c>
      <c r="I974" s="13">
        <f>IF($P974="","",IF($P974&lt;&gt;"OK",NA(),H974*'Settings'!$B$4*VLOOKUP(B974,'Employees'!$A$2:$I$101,5,FALSE)))</f>
        <v/>
      </c>
      <c r="J974" s="2" t="n"/>
      <c r="K974" s="2" t="n"/>
      <c r="L974" s="4" t="n"/>
      <c r="M974" s="2" t="n"/>
      <c r="N974" s="13">
        <f>IF($P974="","",IF($P974&lt;&gt;"OK",NA(),IF(J974="Approved",IF(E974&gt;'Settings'!$B$3,0,NETWORKDAYS(E974,MIN(F974,'Settings'!$B$3),'Holidays'!$A$2:$A$51)*G974*'Settings'!$B$4*VLOOKUP(B974,'Employees'!$A$2:$I$101,5,FALSE)),0)))</f>
        <v/>
      </c>
      <c r="O974" s="13">
        <f>IF($P974="","",IF($P974&lt;&gt;"OK",NA(),IF(J974="Approved",I974-N974,0)))</f>
        <v/>
      </c>
      <c r="P974" s="8">
        <f>IF(COUNTA(A974:B974,D974:G974,J974:M974)=0,"",IF('Settings'!$B$7&lt;&gt;"OK","CHECK SETTINGS",IF(OR(A974="",COUNTIFS($A$2:$A$1001,A974)&lt;&gt;1,COUNTIFS('Employees'!$A$2:$A$101,B974,'Employees'!$I$2:$I$101,"OK")&lt;&gt;1,COUNTIFS('Settings'!$H$11:$H$13,D974)&lt;&gt;1),"CHECK ID / TYPE",IF(OR(NOT(ISNUMBER(E974)),NOT(ISNUMBER(F974)),NOT(ISNUMBER(G974))),"CHECK DATES / FRACTION",IF(OR(E974&lt;MAX('Settings'!$B$2,VLOOKUP(B974,'Employees'!$A$2:$H$101,3,FALSE)),F974&gt;'Settings'!$B$5,F974&lt;E974,NOT(OR(G974=1,AND(G974=0.5,E974=F974))),NOT(OR(J974="Pending",J974="Approved",J974="Denied",J974="Canceled"))),"CHECK DATES / FRACTION / STATUS",IF(AND(OR(J974="Approved",J974="Denied"),OR(K974="",NOT(ISNUMBER(L974)))),"ADD DECISION RECORD",IF(AND(OR(J974="Approved",J974="Pending"),COUNTIFS($B$2:$B$1001,B974,$E$2:$E$1001,"&lt;="&amp;F974,$F$2:$F$1001,"&gt;="&amp;E974,$J$2:$J$1001,"&lt;&gt;Denied",$J$2:$J$1001,"&lt;&gt;Canceled")&gt;1),"OVERLAPPING ACTIVE REQUESTS",IF(NETWORKDAYS(E974,F974,'Holidays'!$A$2:$A$51)=0,"NO WORKDAYS","OK"))))))))</f>
        <v/>
      </c>
    </row>
    <row r="975">
      <c r="A975" s="11" t="n"/>
      <c r="B975" s="11" t="n"/>
      <c r="C975" s="8">
        <f>IF($P975="","",IF($P975&lt;&gt;"OK",NA(),VLOOKUP(B975,'Employees'!$A$2:$I$101,2,FALSE)))</f>
        <v/>
      </c>
      <c r="D975" s="2" t="n"/>
      <c r="E975" s="4" t="n"/>
      <c r="F975" s="4" t="n"/>
      <c r="G975" s="12" t="n"/>
      <c r="H975" s="13">
        <f>IF($P975="","",IF($P975&lt;&gt;"OK",NA(),NETWORKDAYS(E975,F975,'Holidays'!$A$2:$A$51)*G975))</f>
        <v/>
      </c>
      <c r="I975" s="13">
        <f>IF($P975="","",IF($P975&lt;&gt;"OK",NA(),H975*'Settings'!$B$4*VLOOKUP(B975,'Employees'!$A$2:$I$101,5,FALSE)))</f>
        <v/>
      </c>
      <c r="J975" s="2" t="n"/>
      <c r="K975" s="2" t="n"/>
      <c r="L975" s="4" t="n"/>
      <c r="M975" s="2" t="n"/>
      <c r="N975" s="13">
        <f>IF($P975="","",IF($P975&lt;&gt;"OK",NA(),IF(J975="Approved",IF(E975&gt;'Settings'!$B$3,0,NETWORKDAYS(E975,MIN(F975,'Settings'!$B$3),'Holidays'!$A$2:$A$51)*G975*'Settings'!$B$4*VLOOKUP(B975,'Employees'!$A$2:$I$101,5,FALSE)),0)))</f>
        <v/>
      </c>
      <c r="O975" s="13">
        <f>IF($P975="","",IF($P975&lt;&gt;"OK",NA(),IF(J975="Approved",I975-N975,0)))</f>
        <v/>
      </c>
      <c r="P975" s="8">
        <f>IF(COUNTA(A975:B975,D975:G975,J975:M975)=0,"",IF('Settings'!$B$7&lt;&gt;"OK","CHECK SETTINGS",IF(OR(A975="",COUNTIFS($A$2:$A$1001,A975)&lt;&gt;1,COUNTIFS('Employees'!$A$2:$A$101,B975,'Employees'!$I$2:$I$101,"OK")&lt;&gt;1,COUNTIFS('Settings'!$H$11:$H$13,D975)&lt;&gt;1),"CHECK ID / TYPE",IF(OR(NOT(ISNUMBER(E975)),NOT(ISNUMBER(F975)),NOT(ISNUMBER(G975))),"CHECK DATES / FRACTION",IF(OR(E975&lt;MAX('Settings'!$B$2,VLOOKUP(B975,'Employees'!$A$2:$H$101,3,FALSE)),F975&gt;'Settings'!$B$5,F975&lt;E975,NOT(OR(G975=1,AND(G975=0.5,E975=F975))),NOT(OR(J975="Pending",J975="Approved",J975="Denied",J975="Canceled"))),"CHECK DATES / FRACTION / STATUS",IF(AND(OR(J975="Approved",J975="Denied"),OR(K975="",NOT(ISNUMBER(L975)))),"ADD DECISION RECORD",IF(AND(OR(J975="Approved",J975="Pending"),COUNTIFS($B$2:$B$1001,B975,$E$2:$E$1001,"&lt;="&amp;F975,$F$2:$F$1001,"&gt;="&amp;E975,$J$2:$J$1001,"&lt;&gt;Denied",$J$2:$J$1001,"&lt;&gt;Canceled")&gt;1),"OVERLAPPING ACTIVE REQUESTS",IF(NETWORKDAYS(E975,F975,'Holidays'!$A$2:$A$51)=0,"NO WORKDAYS","OK"))))))))</f>
        <v/>
      </c>
    </row>
    <row r="976">
      <c r="A976" s="11" t="n"/>
      <c r="B976" s="11" t="n"/>
      <c r="C976" s="8">
        <f>IF($P976="","",IF($P976&lt;&gt;"OK",NA(),VLOOKUP(B976,'Employees'!$A$2:$I$101,2,FALSE)))</f>
        <v/>
      </c>
      <c r="D976" s="2" t="n"/>
      <c r="E976" s="4" t="n"/>
      <c r="F976" s="4" t="n"/>
      <c r="G976" s="12" t="n"/>
      <c r="H976" s="13">
        <f>IF($P976="","",IF($P976&lt;&gt;"OK",NA(),NETWORKDAYS(E976,F976,'Holidays'!$A$2:$A$51)*G976))</f>
        <v/>
      </c>
      <c r="I976" s="13">
        <f>IF($P976="","",IF($P976&lt;&gt;"OK",NA(),H976*'Settings'!$B$4*VLOOKUP(B976,'Employees'!$A$2:$I$101,5,FALSE)))</f>
        <v/>
      </c>
      <c r="J976" s="2" t="n"/>
      <c r="K976" s="2" t="n"/>
      <c r="L976" s="4" t="n"/>
      <c r="M976" s="2" t="n"/>
      <c r="N976" s="13">
        <f>IF($P976="","",IF($P976&lt;&gt;"OK",NA(),IF(J976="Approved",IF(E976&gt;'Settings'!$B$3,0,NETWORKDAYS(E976,MIN(F976,'Settings'!$B$3),'Holidays'!$A$2:$A$51)*G976*'Settings'!$B$4*VLOOKUP(B976,'Employees'!$A$2:$I$101,5,FALSE)),0)))</f>
        <v/>
      </c>
      <c r="O976" s="13">
        <f>IF($P976="","",IF($P976&lt;&gt;"OK",NA(),IF(J976="Approved",I976-N976,0)))</f>
        <v/>
      </c>
      <c r="P976" s="8">
        <f>IF(COUNTA(A976:B976,D976:G976,J976:M976)=0,"",IF('Settings'!$B$7&lt;&gt;"OK","CHECK SETTINGS",IF(OR(A976="",COUNTIFS($A$2:$A$1001,A976)&lt;&gt;1,COUNTIFS('Employees'!$A$2:$A$101,B976,'Employees'!$I$2:$I$101,"OK")&lt;&gt;1,COUNTIFS('Settings'!$H$11:$H$13,D976)&lt;&gt;1),"CHECK ID / TYPE",IF(OR(NOT(ISNUMBER(E976)),NOT(ISNUMBER(F976)),NOT(ISNUMBER(G976))),"CHECK DATES / FRACTION",IF(OR(E976&lt;MAX('Settings'!$B$2,VLOOKUP(B976,'Employees'!$A$2:$H$101,3,FALSE)),F976&gt;'Settings'!$B$5,F976&lt;E976,NOT(OR(G976=1,AND(G976=0.5,E976=F976))),NOT(OR(J976="Pending",J976="Approved",J976="Denied",J976="Canceled"))),"CHECK DATES / FRACTION / STATUS",IF(AND(OR(J976="Approved",J976="Denied"),OR(K976="",NOT(ISNUMBER(L976)))),"ADD DECISION RECORD",IF(AND(OR(J976="Approved",J976="Pending"),COUNTIFS($B$2:$B$1001,B976,$E$2:$E$1001,"&lt;="&amp;F976,$F$2:$F$1001,"&gt;="&amp;E976,$J$2:$J$1001,"&lt;&gt;Denied",$J$2:$J$1001,"&lt;&gt;Canceled")&gt;1),"OVERLAPPING ACTIVE REQUESTS",IF(NETWORKDAYS(E976,F976,'Holidays'!$A$2:$A$51)=0,"NO WORKDAYS","OK"))))))))</f>
        <v/>
      </c>
    </row>
    <row r="977">
      <c r="A977" s="11" t="n"/>
      <c r="B977" s="11" t="n"/>
      <c r="C977" s="8">
        <f>IF($P977="","",IF($P977&lt;&gt;"OK",NA(),VLOOKUP(B977,'Employees'!$A$2:$I$101,2,FALSE)))</f>
        <v/>
      </c>
      <c r="D977" s="2" t="n"/>
      <c r="E977" s="4" t="n"/>
      <c r="F977" s="4" t="n"/>
      <c r="G977" s="12" t="n"/>
      <c r="H977" s="13">
        <f>IF($P977="","",IF($P977&lt;&gt;"OK",NA(),NETWORKDAYS(E977,F977,'Holidays'!$A$2:$A$51)*G977))</f>
        <v/>
      </c>
      <c r="I977" s="13">
        <f>IF($P977="","",IF($P977&lt;&gt;"OK",NA(),H977*'Settings'!$B$4*VLOOKUP(B977,'Employees'!$A$2:$I$101,5,FALSE)))</f>
        <v/>
      </c>
      <c r="J977" s="2" t="n"/>
      <c r="K977" s="2" t="n"/>
      <c r="L977" s="4" t="n"/>
      <c r="M977" s="2" t="n"/>
      <c r="N977" s="13">
        <f>IF($P977="","",IF($P977&lt;&gt;"OK",NA(),IF(J977="Approved",IF(E977&gt;'Settings'!$B$3,0,NETWORKDAYS(E977,MIN(F977,'Settings'!$B$3),'Holidays'!$A$2:$A$51)*G977*'Settings'!$B$4*VLOOKUP(B977,'Employees'!$A$2:$I$101,5,FALSE)),0)))</f>
        <v/>
      </c>
      <c r="O977" s="13">
        <f>IF($P977="","",IF($P977&lt;&gt;"OK",NA(),IF(J977="Approved",I977-N977,0)))</f>
        <v/>
      </c>
      <c r="P977" s="8">
        <f>IF(COUNTA(A977:B977,D977:G977,J977:M977)=0,"",IF('Settings'!$B$7&lt;&gt;"OK","CHECK SETTINGS",IF(OR(A977="",COUNTIFS($A$2:$A$1001,A977)&lt;&gt;1,COUNTIFS('Employees'!$A$2:$A$101,B977,'Employees'!$I$2:$I$101,"OK")&lt;&gt;1,COUNTIFS('Settings'!$H$11:$H$13,D977)&lt;&gt;1),"CHECK ID / TYPE",IF(OR(NOT(ISNUMBER(E977)),NOT(ISNUMBER(F977)),NOT(ISNUMBER(G977))),"CHECK DATES / FRACTION",IF(OR(E977&lt;MAX('Settings'!$B$2,VLOOKUP(B977,'Employees'!$A$2:$H$101,3,FALSE)),F977&gt;'Settings'!$B$5,F977&lt;E977,NOT(OR(G977=1,AND(G977=0.5,E977=F977))),NOT(OR(J977="Pending",J977="Approved",J977="Denied",J977="Canceled"))),"CHECK DATES / FRACTION / STATUS",IF(AND(OR(J977="Approved",J977="Denied"),OR(K977="",NOT(ISNUMBER(L977)))),"ADD DECISION RECORD",IF(AND(OR(J977="Approved",J977="Pending"),COUNTIFS($B$2:$B$1001,B977,$E$2:$E$1001,"&lt;="&amp;F977,$F$2:$F$1001,"&gt;="&amp;E977,$J$2:$J$1001,"&lt;&gt;Denied",$J$2:$J$1001,"&lt;&gt;Canceled")&gt;1),"OVERLAPPING ACTIVE REQUESTS",IF(NETWORKDAYS(E977,F977,'Holidays'!$A$2:$A$51)=0,"NO WORKDAYS","OK"))))))))</f>
        <v/>
      </c>
    </row>
    <row r="978">
      <c r="A978" s="11" t="n"/>
      <c r="B978" s="11" t="n"/>
      <c r="C978" s="8">
        <f>IF($P978="","",IF($P978&lt;&gt;"OK",NA(),VLOOKUP(B978,'Employees'!$A$2:$I$101,2,FALSE)))</f>
        <v/>
      </c>
      <c r="D978" s="2" t="n"/>
      <c r="E978" s="4" t="n"/>
      <c r="F978" s="4" t="n"/>
      <c r="G978" s="12" t="n"/>
      <c r="H978" s="13">
        <f>IF($P978="","",IF($P978&lt;&gt;"OK",NA(),NETWORKDAYS(E978,F978,'Holidays'!$A$2:$A$51)*G978))</f>
        <v/>
      </c>
      <c r="I978" s="13">
        <f>IF($P978="","",IF($P978&lt;&gt;"OK",NA(),H978*'Settings'!$B$4*VLOOKUP(B978,'Employees'!$A$2:$I$101,5,FALSE)))</f>
        <v/>
      </c>
      <c r="J978" s="2" t="n"/>
      <c r="K978" s="2" t="n"/>
      <c r="L978" s="4" t="n"/>
      <c r="M978" s="2" t="n"/>
      <c r="N978" s="13">
        <f>IF($P978="","",IF($P978&lt;&gt;"OK",NA(),IF(J978="Approved",IF(E978&gt;'Settings'!$B$3,0,NETWORKDAYS(E978,MIN(F978,'Settings'!$B$3),'Holidays'!$A$2:$A$51)*G978*'Settings'!$B$4*VLOOKUP(B978,'Employees'!$A$2:$I$101,5,FALSE)),0)))</f>
        <v/>
      </c>
      <c r="O978" s="13">
        <f>IF($P978="","",IF($P978&lt;&gt;"OK",NA(),IF(J978="Approved",I978-N978,0)))</f>
        <v/>
      </c>
      <c r="P978" s="8">
        <f>IF(COUNTA(A978:B978,D978:G978,J978:M978)=0,"",IF('Settings'!$B$7&lt;&gt;"OK","CHECK SETTINGS",IF(OR(A978="",COUNTIFS($A$2:$A$1001,A978)&lt;&gt;1,COUNTIFS('Employees'!$A$2:$A$101,B978,'Employees'!$I$2:$I$101,"OK")&lt;&gt;1,COUNTIFS('Settings'!$H$11:$H$13,D978)&lt;&gt;1),"CHECK ID / TYPE",IF(OR(NOT(ISNUMBER(E978)),NOT(ISNUMBER(F978)),NOT(ISNUMBER(G978))),"CHECK DATES / FRACTION",IF(OR(E978&lt;MAX('Settings'!$B$2,VLOOKUP(B978,'Employees'!$A$2:$H$101,3,FALSE)),F978&gt;'Settings'!$B$5,F978&lt;E978,NOT(OR(G978=1,AND(G978=0.5,E978=F978))),NOT(OR(J978="Pending",J978="Approved",J978="Denied",J978="Canceled"))),"CHECK DATES / FRACTION / STATUS",IF(AND(OR(J978="Approved",J978="Denied"),OR(K978="",NOT(ISNUMBER(L978)))),"ADD DECISION RECORD",IF(AND(OR(J978="Approved",J978="Pending"),COUNTIFS($B$2:$B$1001,B978,$E$2:$E$1001,"&lt;="&amp;F978,$F$2:$F$1001,"&gt;="&amp;E978,$J$2:$J$1001,"&lt;&gt;Denied",$J$2:$J$1001,"&lt;&gt;Canceled")&gt;1),"OVERLAPPING ACTIVE REQUESTS",IF(NETWORKDAYS(E978,F978,'Holidays'!$A$2:$A$51)=0,"NO WORKDAYS","OK"))))))))</f>
        <v/>
      </c>
    </row>
    <row r="979">
      <c r="A979" s="11" t="n"/>
      <c r="B979" s="11" t="n"/>
      <c r="C979" s="8">
        <f>IF($P979="","",IF($P979&lt;&gt;"OK",NA(),VLOOKUP(B979,'Employees'!$A$2:$I$101,2,FALSE)))</f>
        <v/>
      </c>
      <c r="D979" s="2" t="n"/>
      <c r="E979" s="4" t="n"/>
      <c r="F979" s="4" t="n"/>
      <c r="G979" s="12" t="n"/>
      <c r="H979" s="13">
        <f>IF($P979="","",IF($P979&lt;&gt;"OK",NA(),NETWORKDAYS(E979,F979,'Holidays'!$A$2:$A$51)*G979))</f>
        <v/>
      </c>
      <c r="I979" s="13">
        <f>IF($P979="","",IF($P979&lt;&gt;"OK",NA(),H979*'Settings'!$B$4*VLOOKUP(B979,'Employees'!$A$2:$I$101,5,FALSE)))</f>
        <v/>
      </c>
      <c r="J979" s="2" t="n"/>
      <c r="K979" s="2" t="n"/>
      <c r="L979" s="4" t="n"/>
      <c r="M979" s="2" t="n"/>
      <c r="N979" s="13">
        <f>IF($P979="","",IF($P979&lt;&gt;"OK",NA(),IF(J979="Approved",IF(E979&gt;'Settings'!$B$3,0,NETWORKDAYS(E979,MIN(F979,'Settings'!$B$3),'Holidays'!$A$2:$A$51)*G979*'Settings'!$B$4*VLOOKUP(B979,'Employees'!$A$2:$I$101,5,FALSE)),0)))</f>
        <v/>
      </c>
      <c r="O979" s="13">
        <f>IF($P979="","",IF($P979&lt;&gt;"OK",NA(),IF(J979="Approved",I979-N979,0)))</f>
        <v/>
      </c>
      <c r="P979" s="8">
        <f>IF(COUNTA(A979:B979,D979:G979,J979:M979)=0,"",IF('Settings'!$B$7&lt;&gt;"OK","CHECK SETTINGS",IF(OR(A979="",COUNTIFS($A$2:$A$1001,A979)&lt;&gt;1,COUNTIFS('Employees'!$A$2:$A$101,B979,'Employees'!$I$2:$I$101,"OK")&lt;&gt;1,COUNTIFS('Settings'!$H$11:$H$13,D979)&lt;&gt;1),"CHECK ID / TYPE",IF(OR(NOT(ISNUMBER(E979)),NOT(ISNUMBER(F979)),NOT(ISNUMBER(G979))),"CHECK DATES / FRACTION",IF(OR(E979&lt;MAX('Settings'!$B$2,VLOOKUP(B979,'Employees'!$A$2:$H$101,3,FALSE)),F979&gt;'Settings'!$B$5,F979&lt;E979,NOT(OR(G979=1,AND(G979=0.5,E979=F979))),NOT(OR(J979="Pending",J979="Approved",J979="Denied",J979="Canceled"))),"CHECK DATES / FRACTION / STATUS",IF(AND(OR(J979="Approved",J979="Denied"),OR(K979="",NOT(ISNUMBER(L979)))),"ADD DECISION RECORD",IF(AND(OR(J979="Approved",J979="Pending"),COUNTIFS($B$2:$B$1001,B979,$E$2:$E$1001,"&lt;="&amp;F979,$F$2:$F$1001,"&gt;="&amp;E979,$J$2:$J$1001,"&lt;&gt;Denied",$J$2:$J$1001,"&lt;&gt;Canceled")&gt;1),"OVERLAPPING ACTIVE REQUESTS",IF(NETWORKDAYS(E979,F979,'Holidays'!$A$2:$A$51)=0,"NO WORKDAYS","OK"))))))))</f>
        <v/>
      </c>
    </row>
    <row r="980">
      <c r="A980" s="11" t="n"/>
      <c r="B980" s="11" t="n"/>
      <c r="C980" s="8">
        <f>IF($P980="","",IF($P980&lt;&gt;"OK",NA(),VLOOKUP(B980,'Employees'!$A$2:$I$101,2,FALSE)))</f>
        <v/>
      </c>
      <c r="D980" s="2" t="n"/>
      <c r="E980" s="4" t="n"/>
      <c r="F980" s="4" t="n"/>
      <c r="G980" s="12" t="n"/>
      <c r="H980" s="13">
        <f>IF($P980="","",IF($P980&lt;&gt;"OK",NA(),NETWORKDAYS(E980,F980,'Holidays'!$A$2:$A$51)*G980))</f>
        <v/>
      </c>
      <c r="I980" s="13">
        <f>IF($P980="","",IF($P980&lt;&gt;"OK",NA(),H980*'Settings'!$B$4*VLOOKUP(B980,'Employees'!$A$2:$I$101,5,FALSE)))</f>
        <v/>
      </c>
      <c r="J980" s="2" t="n"/>
      <c r="K980" s="2" t="n"/>
      <c r="L980" s="4" t="n"/>
      <c r="M980" s="2" t="n"/>
      <c r="N980" s="13">
        <f>IF($P980="","",IF($P980&lt;&gt;"OK",NA(),IF(J980="Approved",IF(E980&gt;'Settings'!$B$3,0,NETWORKDAYS(E980,MIN(F980,'Settings'!$B$3),'Holidays'!$A$2:$A$51)*G980*'Settings'!$B$4*VLOOKUP(B980,'Employees'!$A$2:$I$101,5,FALSE)),0)))</f>
        <v/>
      </c>
      <c r="O980" s="13">
        <f>IF($P980="","",IF($P980&lt;&gt;"OK",NA(),IF(J980="Approved",I980-N980,0)))</f>
        <v/>
      </c>
      <c r="P980" s="8">
        <f>IF(COUNTA(A980:B980,D980:G980,J980:M980)=0,"",IF('Settings'!$B$7&lt;&gt;"OK","CHECK SETTINGS",IF(OR(A980="",COUNTIFS($A$2:$A$1001,A980)&lt;&gt;1,COUNTIFS('Employees'!$A$2:$A$101,B980,'Employees'!$I$2:$I$101,"OK")&lt;&gt;1,COUNTIFS('Settings'!$H$11:$H$13,D980)&lt;&gt;1),"CHECK ID / TYPE",IF(OR(NOT(ISNUMBER(E980)),NOT(ISNUMBER(F980)),NOT(ISNUMBER(G980))),"CHECK DATES / FRACTION",IF(OR(E980&lt;MAX('Settings'!$B$2,VLOOKUP(B980,'Employees'!$A$2:$H$101,3,FALSE)),F980&gt;'Settings'!$B$5,F980&lt;E980,NOT(OR(G980=1,AND(G980=0.5,E980=F980))),NOT(OR(J980="Pending",J980="Approved",J980="Denied",J980="Canceled"))),"CHECK DATES / FRACTION / STATUS",IF(AND(OR(J980="Approved",J980="Denied"),OR(K980="",NOT(ISNUMBER(L980)))),"ADD DECISION RECORD",IF(AND(OR(J980="Approved",J980="Pending"),COUNTIFS($B$2:$B$1001,B980,$E$2:$E$1001,"&lt;="&amp;F980,$F$2:$F$1001,"&gt;="&amp;E980,$J$2:$J$1001,"&lt;&gt;Denied",$J$2:$J$1001,"&lt;&gt;Canceled")&gt;1),"OVERLAPPING ACTIVE REQUESTS",IF(NETWORKDAYS(E980,F980,'Holidays'!$A$2:$A$51)=0,"NO WORKDAYS","OK"))))))))</f>
        <v/>
      </c>
    </row>
    <row r="981">
      <c r="A981" s="11" t="n"/>
      <c r="B981" s="11" t="n"/>
      <c r="C981" s="8">
        <f>IF($P981="","",IF($P981&lt;&gt;"OK",NA(),VLOOKUP(B981,'Employees'!$A$2:$I$101,2,FALSE)))</f>
        <v/>
      </c>
      <c r="D981" s="2" t="n"/>
      <c r="E981" s="4" t="n"/>
      <c r="F981" s="4" t="n"/>
      <c r="G981" s="12" t="n"/>
      <c r="H981" s="13">
        <f>IF($P981="","",IF($P981&lt;&gt;"OK",NA(),NETWORKDAYS(E981,F981,'Holidays'!$A$2:$A$51)*G981))</f>
        <v/>
      </c>
      <c r="I981" s="13">
        <f>IF($P981="","",IF($P981&lt;&gt;"OK",NA(),H981*'Settings'!$B$4*VLOOKUP(B981,'Employees'!$A$2:$I$101,5,FALSE)))</f>
        <v/>
      </c>
      <c r="J981" s="2" t="n"/>
      <c r="K981" s="2" t="n"/>
      <c r="L981" s="4" t="n"/>
      <c r="M981" s="2" t="n"/>
      <c r="N981" s="13">
        <f>IF($P981="","",IF($P981&lt;&gt;"OK",NA(),IF(J981="Approved",IF(E981&gt;'Settings'!$B$3,0,NETWORKDAYS(E981,MIN(F981,'Settings'!$B$3),'Holidays'!$A$2:$A$51)*G981*'Settings'!$B$4*VLOOKUP(B981,'Employees'!$A$2:$I$101,5,FALSE)),0)))</f>
        <v/>
      </c>
      <c r="O981" s="13">
        <f>IF($P981="","",IF($P981&lt;&gt;"OK",NA(),IF(J981="Approved",I981-N981,0)))</f>
        <v/>
      </c>
      <c r="P981" s="8">
        <f>IF(COUNTA(A981:B981,D981:G981,J981:M981)=0,"",IF('Settings'!$B$7&lt;&gt;"OK","CHECK SETTINGS",IF(OR(A981="",COUNTIFS($A$2:$A$1001,A981)&lt;&gt;1,COUNTIFS('Employees'!$A$2:$A$101,B981,'Employees'!$I$2:$I$101,"OK")&lt;&gt;1,COUNTIFS('Settings'!$H$11:$H$13,D981)&lt;&gt;1),"CHECK ID / TYPE",IF(OR(NOT(ISNUMBER(E981)),NOT(ISNUMBER(F981)),NOT(ISNUMBER(G981))),"CHECK DATES / FRACTION",IF(OR(E981&lt;MAX('Settings'!$B$2,VLOOKUP(B981,'Employees'!$A$2:$H$101,3,FALSE)),F981&gt;'Settings'!$B$5,F981&lt;E981,NOT(OR(G981=1,AND(G981=0.5,E981=F981))),NOT(OR(J981="Pending",J981="Approved",J981="Denied",J981="Canceled"))),"CHECK DATES / FRACTION / STATUS",IF(AND(OR(J981="Approved",J981="Denied"),OR(K981="",NOT(ISNUMBER(L981)))),"ADD DECISION RECORD",IF(AND(OR(J981="Approved",J981="Pending"),COUNTIFS($B$2:$B$1001,B981,$E$2:$E$1001,"&lt;="&amp;F981,$F$2:$F$1001,"&gt;="&amp;E981,$J$2:$J$1001,"&lt;&gt;Denied",$J$2:$J$1001,"&lt;&gt;Canceled")&gt;1),"OVERLAPPING ACTIVE REQUESTS",IF(NETWORKDAYS(E981,F981,'Holidays'!$A$2:$A$51)=0,"NO WORKDAYS","OK"))))))))</f>
        <v/>
      </c>
    </row>
    <row r="982">
      <c r="A982" s="11" t="n"/>
      <c r="B982" s="11" t="n"/>
      <c r="C982" s="8">
        <f>IF($P982="","",IF($P982&lt;&gt;"OK",NA(),VLOOKUP(B982,'Employees'!$A$2:$I$101,2,FALSE)))</f>
        <v/>
      </c>
      <c r="D982" s="2" t="n"/>
      <c r="E982" s="4" t="n"/>
      <c r="F982" s="4" t="n"/>
      <c r="G982" s="12" t="n"/>
      <c r="H982" s="13">
        <f>IF($P982="","",IF($P982&lt;&gt;"OK",NA(),NETWORKDAYS(E982,F982,'Holidays'!$A$2:$A$51)*G982))</f>
        <v/>
      </c>
      <c r="I982" s="13">
        <f>IF($P982="","",IF($P982&lt;&gt;"OK",NA(),H982*'Settings'!$B$4*VLOOKUP(B982,'Employees'!$A$2:$I$101,5,FALSE)))</f>
        <v/>
      </c>
      <c r="J982" s="2" t="n"/>
      <c r="K982" s="2" t="n"/>
      <c r="L982" s="4" t="n"/>
      <c r="M982" s="2" t="n"/>
      <c r="N982" s="13">
        <f>IF($P982="","",IF($P982&lt;&gt;"OK",NA(),IF(J982="Approved",IF(E982&gt;'Settings'!$B$3,0,NETWORKDAYS(E982,MIN(F982,'Settings'!$B$3),'Holidays'!$A$2:$A$51)*G982*'Settings'!$B$4*VLOOKUP(B982,'Employees'!$A$2:$I$101,5,FALSE)),0)))</f>
        <v/>
      </c>
      <c r="O982" s="13">
        <f>IF($P982="","",IF($P982&lt;&gt;"OK",NA(),IF(J982="Approved",I982-N982,0)))</f>
        <v/>
      </c>
      <c r="P982" s="8">
        <f>IF(COUNTA(A982:B982,D982:G982,J982:M982)=0,"",IF('Settings'!$B$7&lt;&gt;"OK","CHECK SETTINGS",IF(OR(A982="",COUNTIFS($A$2:$A$1001,A982)&lt;&gt;1,COUNTIFS('Employees'!$A$2:$A$101,B982,'Employees'!$I$2:$I$101,"OK")&lt;&gt;1,COUNTIFS('Settings'!$H$11:$H$13,D982)&lt;&gt;1),"CHECK ID / TYPE",IF(OR(NOT(ISNUMBER(E982)),NOT(ISNUMBER(F982)),NOT(ISNUMBER(G982))),"CHECK DATES / FRACTION",IF(OR(E982&lt;MAX('Settings'!$B$2,VLOOKUP(B982,'Employees'!$A$2:$H$101,3,FALSE)),F982&gt;'Settings'!$B$5,F982&lt;E982,NOT(OR(G982=1,AND(G982=0.5,E982=F982))),NOT(OR(J982="Pending",J982="Approved",J982="Denied",J982="Canceled"))),"CHECK DATES / FRACTION / STATUS",IF(AND(OR(J982="Approved",J982="Denied"),OR(K982="",NOT(ISNUMBER(L982)))),"ADD DECISION RECORD",IF(AND(OR(J982="Approved",J982="Pending"),COUNTIFS($B$2:$B$1001,B982,$E$2:$E$1001,"&lt;="&amp;F982,$F$2:$F$1001,"&gt;="&amp;E982,$J$2:$J$1001,"&lt;&gt;Denied",$J$2:$J$1001,"&lt;&gt;Canceled")&gt;1),"OVERLAPPING ACTIVE REQUESTS",IF(NETWORKDAYS(E982,F982,'Holidays'!$A$2:$A$51)=0,"NO WORKDAYS","OK"))))))))</f>
        <v/>
      </c>
    </row>
    <row r="983">
      <c r="A983" s="11" t="n"/>
      <c r="B983" s="11" t="n"/>
      <c r="C983" s="8">
        <f>IF($P983="","",IF($P983&lt;&gt;"OK",NA(),VLOOKUP(B983,'Employees'!$A$2:$I$101,2,FALSE)))</f>
        <v/>
      </c>
      <c r="D983" s="2" t="n"/>
      <c r="E983" s="4" t="n"/>
      <c r="F983" s="4" t="n"/>
      <c r="G983" s="12" t="n"/>
      <c r="H983" s="13">
        <f>IF($P983="","",IF($P983&lt;&gt;"OK",NA(),NETWORKDAYS(E983,F983,'Holidays'!$A$2:$A$51)*G983))</f>
        <v/>
      </c>
      <c r="I983" s="13">
        <f>IF($P983="","",IF($P983&lt;&gt;"OK",NA(),H983*'Settings'!$B$4*VLOOKUP(B983,'Employees'!$A$2:$I$101,5,FALSE)))</f>
        <v/>
      </c>
      <c r="J983" s="2" t="n"/>
      <c r="K983" s="2" t="n"/>
      <c r="L983" s="4" t="n"/>
      <c r="M983" s="2" t="n"/>
      <c r="N983" s="13">
        <f>IF($P983="","",IF($P983&lt;&gt;"OK",NA(),IF(J983="Approved",IF(E983&gt;'Settings'!$B$3,0,NETWORKDAYS(E983,MIN(F983,'Settings'!$B$3),'Holidays'!$A$2:$A$51)*G983*'Settings'!$B$4*VLOOKUP(B983,'Employees'!$A$2:$I$101,5,FALSE)),0)))</f>
        <v/>
      </c>
      <c r="O983" s="13">
        <f>IF($P983="","",IF($P983&lt;&gt;"OK",NA(),IF(J983="Approved",I983-N983,0)))</f>
        <v/>
      </c>
      <c r="P983" s="8">
        <f>IF(COUNTA(A983:B983,D983:G983,J983:M983)=0,"",IF('Settings'!$B$7&lt;&gt;"OK","CHECK SETTINGS",IF(OR(A983="",COUNTIFS($A$2:$A$1001,A983)&lt;&gt;1,COUNTIFS('Employees'!$A$2:$A$101,B983,'Employees'!$I$2:$I$101,"OK")&lt;&gt;1,COUNTIFS('Settings'!$H$11:$H$13,D983)&lt;&gt;1),"CHECK ID / TYPE",IF(OR(NOT(ISNUMBER(E983)),NOT(ISNUMBER(F983)),NOT(ISNUMBER(G983))),"CHECK DATES / FRACTION",IF(OR(E983&lt;MAX('Settings'!$B$2,VLOOKUP(B983,'Employees'!$A$2:$H$101,3,FALSE)),F983&gt;'Settings'!$B$5,F983&lt;E983,NOT(OR(G983=1,AND(G983=0.5,E983=F983))),NOT(OR(J983="Pending",J983="Approved",J983="Denied",J983="Canceled"))),"CHECK DATES / FRACTION / STATUS",IF(AND(OR(J983="Approved",J983="Denied"),OR(K983="",NOT(ISNUMBER(L983)))),"ADD DECISION RECORD",IF(AND(OR(J983="Approved",J983="Pending"),COUNTIFS($B$2:$B$1001,B983,$E$2:$E$1001,"&lt;="&amp;F983,$F$2:$F$1001,"&gt;="&amp;E983,$J$2:$J$1001,"&lt;&gt;Denied",$J$2:$J$1001,"&lt;&gt;Canceled")&gt;1),"OVERLAPPING ACTIVE REQUESTS",IF(NETWORKDAYS(E983,F983,'Holidays'!$A$2:$A$51)=0,"NO WORKDAYS","OK"))))))))</f>
        <v/>
      </c>
    </row>
    <row r="984">
      <c r="A984" s="11" t="n"/>
      <c r="B984" s="11" t="n"/>
      <c r="C984" s="8">
        <f>IF($P984="","",IF($P984&lt;&gt;"OK",NA(),VLOOKUP(B984,'Employees'!$A$2:$I$101,2,FALSE)))</f>
        <v/>
      </c>
      <c r="D984" s="2" t="n"/>
      <c r="E984" s="4" t="n"/>
      <c r="F984" s="4" t="n"/>
      <c r="G984" s="12" t="n"/>
      <c r="H984" s="13">
        <f>IF($P984="","",IF($P984&lt;&gt;"OK",NA(),NETWORKDAYS(E984,F984,'Holidays'!$A$2:$A$51)*G984))</f>
        <v/>
      </c>
      <c r="I984" s="13">
        <f>IF($P984="","",IF($P984&lt;&gt;"OK",NA(),H984*'Settings'!$B$4*VLOOKUP(B984,'Employees'!$A$2:$I$101,5,FALSE)))</f>
        <v/>
      </c>
      <c r="J984" s="2" t="n"/>
      <c r="K984" s="2" t="n"/>
      <c r="L984" s="4" t="n"/>
      <c r="M984" s="2" t="n"/>
      <c r="N984" s="13">
        <f>IF($P984="","",IF($P984&lt;&gt;"OK",NA(),IF(J984="Approved",IF(E984&gt;'Settings'!$B$3,0,NETWORKDAYS(E984,MIN(F984,'Settings'!$B$3),'Holidays'!$A$2:$A$51)*G984*'Settings'!$B$4*VLOOKUP(B984,'Employees'!$A$2:$I$101,5,FALSE)),0)))</f>
        <v/>
      </c>
      <c r="O984" s="13">
        <f>IF($P984="","",IF($P984&lt;&gt;"OK",NA(),IF(J984="Approved",I984-N984,0)))</f>
        <v/>
      </c>
      <c r="P984" s="8">
        <f>IF(COUNTA(A984:B984,D984:G984,J984:M984)=0,"",IF('Settings'!$B$7&lt;&gt;"OK","CHECK SETTINGS",IF(OR(A984="",COUNTIFS($A$2:$A$1001,A984)&lt;&gt;1,COUNTIFS('Employees'!$A$2:$A$101,B984,'Employees'!$I$2:$I$101,"OK")&lt;&gt;1,COUNTIFS('Settings'!$H$11:$H$13,D984)&lt;&gt;1),"CHECK ID / TYPE",IF(OR(NOT(ISNUMBER(E984)),NOT(ISNUMBER(F984)),NOT(ISNUMBER(G984))),"CHECK DATES / FRACTION",IF(OR(E984&lt;MAX('Settings'!$B$2,VLOOKUP(B984,'Employees'!$A$2:$H$101,3,FALSE)),F984&gt;'Settings'!$B$5,F984&lt;E984,NOT(OR(G984=1,AND(G984=0.5,E984=F984))),NOT(OR(J984="Pending",J984="Approved",J984="Denied",J984="Canceled"))),"CHECK DATES / FRACTION / STATUS",IF(AND(OR(J984="Approved",J984="Denied"),OR(K984="",NOT(ISNUMBER(L984)))),"ADD DECISION RECORD",IF(AND(OR(J984="Approved",J984="Pending"),COUNTIFS($B$2:$B$1001,B984,$E$2:$E$1001,"&lt;="&amp;F984,$F$2:$F$1001,"&gt;="&amp;E984,$J$2:$J$1001,"&lt;&gt;Denied",$J$2:$J$1001,"&lt;&gt;Canceled")&gt;1),"OVERLAPPING ACTIVE REQUESTS",IF(NETWORKDAYS(E984,F984,'Holidays'!$A$2:$A$51)=0,"NO WORKDAYS","OK"))))))))</f>
        <v/>
      </c>
    </row>
    <row r="985">
      <c r="A985" s="11" t="n"/>
      <c r="B985" s="11" t="n"/>
      <c r="C985" s="8">
        <f>IF($P985="","",IF($P985&lt;&gt;"OK",NA(),VLOOKUP(B985,'Employees'!$A$2:$I$101,2,FALSE)))</f>
        <v/>
      </c>
      <c r="D985" s="2" t="n"/>
      <c r="E985" s="4" t="n"/>
      <c r="F985" s="4" t="n"/>
      <c r="G985" s="12" t="n"/>
      <c r="H985" s="13">
        <f>IF($P985="","",IF($P985&lt;&gt;"OK",NA(),NETWORKDAYS(E985,F985,'Holidays'!$A$2:$A$51)*G985))</f>
        <v/>
      </c>
      <c r="I985" s="13">
        <f>IF($P985="","",IF($P985&lt;&gt;"OK",NA(),H985*'Settings'!$B$4*VLOOKUP(B985,'Employees'!$A$2:$I$101,5,FALSE)))</f>
        <v/>
      </c>
      <c r="J985" s="2" t="n"/>
      <c r="K985" s="2" t="n"/>
      <c r="L985" s="4" t="n"/>
      <c r="M985" s="2" t="n"/>
      <c r="N985" s="13">
        <f>IF($P985="","",IF($P985&lt;&gt;"OK",NA(),IF(J985="Approved",IF(E985&gt;'Settings'!$B$3,0,NETWORKDAYS(E985,MIN(F985,'Settings'!$B$3),'Holidays'!$A$2:$A$51)*G985*'Settings'!$B$4*VLOOKUP(B985,'Employees'!$A$2:$I$101,5,FALSE)),0)))</f>
        <v/>
      </c>
      <c r="O985" s="13">
        <f>IF($P985="","",IF($P985&lt;&gt;"OK",NA(),IF(J985="Approved",I985-N985,0)))</f>
        <v/>
      </c>
      <c r="P985" s="8">
        <f>IF(COUNTA(A985:B985,D985:G985,J985:M985)=0,"",IF('Settings'!$B$7&lt;&gt;"OK","CHECK SETTINGS",IF(OR(A985="",COUNTIFS($A$2:$A$1001,A985)&lt;&gt;1,COUNTIFS('Employees'!$A$2:$A$101,B985,'Employees'!$I$2:$I$101,"OK")&lt;&gt;1,COUNTIFS('Settings'!$H$11:$H$13,D985)&lt;&gt;1),"CHECK ID / TYPE",IF(OR(NOT(ISNUMBER(E985)),NOT(ISNUMBER(F985)),NOT(ISNUMBER(G985))),"CHECK DATES / FRACTION",IF(OR(E985&lt;MAX('Settings'!$B$2,VLOOKUP(B985,'Employees'!$A$2:$H$101,3,FALSE)),F985&gt;'Settings'!$B$5,F985&lt;E985,NOT(OR(G985=1,AND(G985=0.5,E985=F985))),NOT(OR(J985="Pending",J985="Approved",J985="Denied",J985="Canceled"))),"CHECK DATES / FRACTION / STATUS",IF(AND(OR(J985="Approved",J985="Denied"),OR(K985="",NOT(ISNUMBER(L985)))),"ADD DECISION RECORD",IF(AND(OR(J985="Approved",J985="Pending"),COUNTIFS($B$2:$B$1001,B985,$E$2:$E$1001,"&lt;="&amp;F985,$F$2:$F$1001,"&gt;="&amp;E985,$J$2:$J$1001,"&lt;&gt;Denied",$J$2:$J$1001,"&lt;&gt;Canceled")&gt;1),"OVERLAPPING ACTIVE REQUESTS",IF(NETWORKDAYS(E985,F985,'Holidays'!$A$2:$A$51)=0,"NO WORKDAYS","OK"))))))))</f>
        <v/>
      </c>
    </row>
    <row r="986">
      <c r="A986" s="11" t="n"/>
      <c r="B986" s="11" t="n"/>
      <c r="C986" s="8">
        <f>IF($P986="","",IF($P986&lt;&gt;"OK",NA(),VLOOKUP(B986,'Employees'!$A$2:$I$101,2,FALSE)))</f>
        <v/>
      </c>
      <c r="D986" s="2" t="n"/>
      <c r="E986" s="4" t="n"/>
      <c r="F986" s="4" t="n"/>
      <c r="G986" s="12" t="n"/>
      <c r="H986" s="13">
        <f>IF($P986="","",IF($P986&lt;&gt;"OK",NA(),NETWORKDAYS(E986,F986,'Holidays'!$A$2:$A$51)*G986))</f>
        <v/>
      </c>
      <c r="I986" s="13">
        <f>IF($P986="","",IF($P986&lt;&gt;"OK",NA(),H986*'Settings'!$B$4*VLOOKUP(B986,'Employees'!$A$2:$I$101,5,FALSE)))</f>
        <v/>
      </c>
      <c r="J986" s="2" t="n"/>
      <c r="K986" s="2" t="n"/>
      <c r="L986" s="4" t="n"/>
      <c r="M986" s="2" t="n"/>
      <c r="N986" s="13">
        <f>IF($P986="","",IF($P986&lt;&gt;"OK",NA(),IF(J986="Approved",IF(E986&gt;'Settings'!$B$3,0,NETWORKDAYS(E986,MIN(F986,'Settings'!$B$3),'Holidays'!$A$2:$A$51)*G986*'Settings'!$B$4*VLOOKUP(B986,'Employees'!$A$2:$I$101,5,FALSE)),0)))</f>
        <v/>
      </c>
      <c r="O986" s="13">
        <f>IF($P986="","",IF($P986&lt;&gt;"OK",NA(),IF(J986="Approved",I986-N986,0)))</f>
        <v/>
      </c>
      <c r="P986" s="8">
        <f>IF(COUNTA(A986:B986,D986:G986,J986:M986)=0,"",IF('Settings'!$B$7&lt;&gt;"OK","CHECK SETTINGS",IF(OR(A986="",COUNTIFS($A$2:$A$1001,A986)&lt;&gt;1,COUNTIFS('Employees'!$A$2:$A$101,B986,'Employees'!$I$2:$I$101,"OK")&lt;&gt;1,COUNTIFS('Settings'!$H$11:$H$13,D986)&lt;&gt;1),"CHECK ID / TYPE",IF(OR(NOT(ISNUMBER(E986)),NOT(ISNUMBER(F986)),NOT(ISNUMBER(G986))),"CHECK DATES / FRACTION",IF(OR(E986&lt;MAX('Settings'!$B$2,VLOOKUP(B986,'Employees'!$A$2:$H$101,3,FALSE)),F986&gt;'Settings'!$B$5,F986&lt;E986,NOT(OR(G986=1,AND(G986=0.5,E986=F986))),NOT(OR(J986="Pending",J986="Approved",J986="Denied",J986="Canceled"))),"CHECK DATES / FRACTION / STATUS",IF(AND(OR(J986="Approved",J986="Denied"),OR(K986="",NOT(ISNUMBER(L986)))),"ADD DECISION RECORD",IF(AND(OR(J986="Approved",J986="Pending"),COUNTIFS($B$2:$B$1001,B986,$E$2:$E$1001,"&lt;="&amp;F986,$F$2:$F$1001,"&gt;="&amp;E986,$J$2:$J$1001,"&lt;&gt;Denied",$J$2:$J$1001,"&lt;&gt;Canceled")&gt;1),"OVERLAPPING ACTIVE REQUESTS",IF(NETWORKDAYS(E986,F986,'Holidays'!$A$2:$A$51)=0,"NO WORKDAYS","OK"))))))))</f>
        <v/>
      </c>
    </row>
    <row r="987">
      <c r="A987" s="11" t="n"/>
      <c r="B987" s="11" t="n"/>
      <c r="C987" s="8">
        <f>IF($P987="","",IF($P987&lt;&gt;"OK",NA(),VLOOKUP(B987,'Employees'!$A$2:$I$101,2,FALSE)))</f>
        <v/>
      </c>
      <c r="D987" s="2" t="n"/>
      <c r="E987" s="4" t="n"/>
      <c r="F987" s="4" t="n"/>
      <c r="G987" s="12" t="n"/>
      <c r="H987" s="13">
        <f>IF($P987="","",IF($P987&lt;&gt;"OK",NA(),NETWORKDAYS(E987,F987,'Holidays'!$A$2:$A$51)*G987))</f>
        <v/>
      </c>
      <c r="I987" s="13">
        <f>IF($P987="","",IF($P987&lt;&gt;"OK",NA(),H987*'Settings'!$B$4*VLOOKUP(B987,'Employees'!$A$2:$I$101,5,FALSE)))</f>
        <v/>
      </c>
      <c r="J987" s="2" t="n"/>
      <c r="K987" s="2" t="n"/>
      <c r="L987" s="4" t="n"/>
      <c r="M987" s="2" t="n"/>
      <c r="N987" s="13">
        <f>IF($P987="","",IF($P987&lt;&gt;"OK",NA(),IF(J987="Approved",IF(E987&gt;'Settings'!$B$3,0,NETWORKDAYS(E987,MIN(F987,'Settings'!$B$3),'Holidays'!$A$2:$A$51)*G987*'Settings'!$B$4*VLOOKUP(B987,'Employees'!$A$2:$I$101,5,FALSE)),0)))</f>
        <v/>
      </c>
      <c r="O987" s="13">
        <f>IF($P987="","",IF($P987&lt;&gt;"OK",NA(),IF(J987="Approved",I987-N987,0)))</f>
        <v/>
      </c>
      <c r="P987" s="8">
        <f>IF(COUNTA(A987:B987,D987:G987,J987:M987)=0,"",IF('Settings'!$B$7&lt;&gt;"OK","CHECK SETTINGS",IF(OR(A987="",COUNTIFS($A$2:$A$1001,A987)&lt;&gt;1,COUNTIFS('Employees'!$A$2:$A$101,B987,'Employees'!$I$2:$I$101,"OK")&lt;&gt;1,COUNTIFS('Settings'!$H$11:$H$13,D987)&lt;&gt;1),"CHECK ID / TYPE",IF(OR(NOT(ISNUMBER(E987)),NOT(ISNUMBER(F987)),NOT(ISNUMBER(G987))),"CHECK DATES / FRACTION",IF(OR(E987&lt;MAX('Settings'!$B$2,VLOOKUP(B987,'Employees'!$A$2:$H$101,3,FALSE)),F987&gt;'Settings'!$B$5,F987&lt;E987,NOT(OR(G987=1,AND(G987=0.5,E987=F987))),NOT(OR(J987="Pending",J987="Approved",J987="Denied",J987="Canceled"))),"CHECK DATES / FRACTION / STATUS",IF(AND(OR(J987="Approved",J987="Denied"),OR(K987="",NOT(ISNUMBER(L987)))),"ADD DECISION RECORD",IF(AND(OR(J987="Approved",J987="Pending"),COUNTIFS($B$2:$B$1001,B987,$E$2:$E$1001,"&lt;="&amp;F987,$F$2:$F$1001,"&gt;="&amp;E987,$J$2:$J$1001,"&lt;&gt;Denied",$J$2:$J$1001,"&lt;&gt;Canceled")&gt;1),"OVERLAPPING ACTIVE REQUESTS",IF(NETWORKDAYS(E987,F987,'Holidays'!$A$2:$A$51)=0,"NO WORKDAYS","OK"))))))))</f>
        <v/>
      </c>
    </row>
    <row r="988">
      <c r="A988" s="11" t="n"/>
      <c r="B988" s="11" t="n"/>
      <c r="C988" s="8">
        <f>IF($P988="","",IF($P988&lt;&gt;"OK",NA(),VLOOKUP(B988,'Employees'!$A$2:$I$101,2,FALSE)))</f>
        <v/>
      </c>
      <c r="D988" s="2" t="n"/>
      <c r="E988" s="4" t="n"/>
      <c r="F988" s="4" t="n"/>
      <c r="G988" s="12" t="n"/>
      <c r="H988" s="13">
        <f>IF($P988="","",IF($P988&lt;&gt;"OK",NA(),NETWORKDAYS(E988,F988,'Holidays'!$A$2:$A$51)*G988))</f>
        <v/>
      </c>
      <c r="I988" s="13">
        <f>IF($P988="","",IF($P988&lt;&gt;"OK",NA(),H988*'Settings'!$B$4*VLOOKUP(B988,'Employees'!$A$2:$I$101,5,FALSE)))</f>
        <v/>
      </c>
      <c r="J988" s="2" t="n"/>
      <c r="K988" s="2" t="n"/>
      <c r="L988" s="4" t="n"/>
      <c r="M988" s="2" t="n"/>
      <c r="N988" s="13">
        <f>IF($P988="","",IF($P988&lt;&gt;"OK",NA(),IF(J988="Approved",IF(E988&gt;'Settings'!$B$3,0,NETWORKDAYS(E988,MIN(F988,'Settings'!$B$3),'Holidays'!$A$2:$A$51)*G988*'Settings'!$B$4*VLOOKUP(B988,'Employees'!$A$2:$I$101,5,FALSE)),0)))</f>
        <v/>
      </c>
      <c r="O988" s="13">
        <f>IF($P988="","",IF($P988&lt;&gt;"OK",NA(),IF(J988="Approved",I988-N988,0)))</f>
        <v/>
      </c>
      <c r="P988" s="8">
        <f>IF(COUNTA(A988:B988,D988:G988,J988:M988)=0,"",IF('Settings'!$B$7&lt;&gt;"OK","CHECK SETTINGS",IF(OR(A988="",COUNTIFS($A$2:$A$1001,A988)&lt;&gt;1,COUNTIFS('Employees'!$A$2:$A$101,B988,'Employees'!$I$2:$I$101,"OK")&lt;&gt;1,COUNTIFS('Settings'!$H$11:$H$13,D988)&lt;&gt;1),"CHECK ID / TYPE",IF(OR(NOT(ISNUMBER(E988)),NOT(ISNUMBER(F988)),NOT(ISNUMBER(G988))),"CHECK DATES / FRACTION",IF(OR(E988&lt;MAX('Settings'!$B$2,VLOOKUP(B988,'Employees'!$A$2:$H$101,3,FALSE)),F988&gt;'Settings'!$B$5,F988&lt;E988,NOT(OR(G988=1,AND(G988=0.5,E988=F988))),NOT(OR(J988="Pending",J988="Approved",J988="Denied",J988="Canceled"))),"CHECK DATES / FRACTION / STATUS",IF(AND(OR(J988="Approved",J988="Denied"),OR(K988="",NOT(ISNUMBER(L988)))),"ADD DECISION RECORD",IF(AND(OR(J988="Approved",J988="Pending"),COUNTIFS($B$2:$B$1001,B988,$E$2:$E$1001,"&lt;="&amp;F988,$F$2:$F$1001,"&gt;="&amp;E988,$J$2:$J$1001,"&lt;&gt;Denied",$J$2:$J$1001,"&lt;&gt;Canceled")&gt;1),"OVERLAPPING ACTIVE REQUESTS",IF(NETWORKDAYS(E988,F988,'Holidays'!$A$2:$A$51)=0,"NO WORKDAYS","OK"))))))))</f>
        <v/>
      </c>
    </row>
    <row r="989">
      <c r="A989" s="11" t="n"/>
      <c r="B989" s="11" t="n"/>
      <c r="C989" s="8">
        <f>IF($P989="","",IF($P989&lt;&gt;"OK",NA(),VLOOKUP(B989,'Employees'!$A$2:$I$101,2,FALSE)))</f>
        <v/>
      </c>
      <c r="D989" s="2" t="n"/>
      <c r="E989" s="4" t="n"/>
      <c r="F989" s="4" t="n"/>
      <c r="G989" s="12" t="n"/>
      <c r="H989" s="13">
        <f>IF($P989="","",IF($P989&lt;&gt;"OK",NA(),NETWORKDAYS(E989,F989,'Holidays'!$A$2:$A$51)*G989))</f>
        <v/>
      </c>
      <c r="I989" s="13">
        <f>IF($P989="","",IF($P989&lt;&gt;"OK",NA(),H989*'Settings'!$B$4*VLOOKUP(B989,'Employees'!$A$2:$I$101,5,FALSE)))</f>
        <v/>
      </c>
      <c r="J989" s="2" t="n"/>
      <c r="K989" s="2" t="n"/>
      <c r="L989" s="4" t="n"/>
      <c r="M989" s="2" t="n"/>
      <c r="N989" s="13">
        <f>IF($P989="","",IF($P989&lt;&gt;"OK",NA(),IF(J989="Approved",IF(E989&gt;'Settings'!$B$3,0,NETWORKDAYS(E989,MIN(F989,'Settings'!$B$3),'Holidays'!$A$2:$A$51)*G989*'Settings'!$B$4*VLOOKUP(B989,'Employees'!$A$2:$I$101,5,FALSE)),0)))</f>
        <v/>
      </c>
      <c r="O989" s="13">
        <f>IF($P989="","",IF($P989&lt;&gt;"OK",NA(),IF(J989="Approved",I989-N989,0)))</f>
        <v/>
      </c>
      <c r="P989" s="8">
        <f>IF(COUNTA(A989:B989,D989:G989,J989:M989)=0,"",IF('Settings'!$B$7&lt;&gt;"OK","CHECK SETTINGS",IF(OR(A989="",COUNTIFS($A$2:$A$1001,A989)&lt;&gt;1,COUNTIFS('Employees'!$A$2:$A$101,B989,'Employees'!$I$2:$I$101,"OK")&lt;&gt;1,COUNTIFS('Settings'!$H$11:$H$13,D989)&lt;&gt;1),"CHECK ID / TYPE",IF(OR(NOT(ISNUMBER(E989)),NOT(ISNUMBER(F989)),NOT(ISNUMBER(G989))),"CHECK DATES / FRACTION",IF(OR(E989&lt;MAX('Settings'!$B$2,VLOOKUP(B989,'Employees'!$A$2:$H$101,3,FALSE)),F989&gt;'Settings'!$B$5,F989&lt;E989,NOT(OR(G989=1,AND(G989=0.5,E989=F989))),NOT(OR(J989="Pending",J989="Approved",J989="Denied",J989="Canceled"))),"CHECK DATES / FRACTION / STATUS",IF(AND(OR(J989="Approved",J989="Denied"),OR(K989="",NOT(ISNUMBER(L989)))),"ADD DECISION RECORD",IF(AND(OR(J989="Approved",J989="Pending"),COUNTIFS($B$2:$B$1001,B989,$E$2:$E$1001,"&lt;="&amp;F989,$F$2:$F$1001,"&gt;="&amp;E989,$J$2:$J$1001,"&lt;&gt;Denied",$J$2:$J$1001,"&lt;&gt;Canceled")&gt;1),"OVERLAPPING ACTIVE REQUESTS",IF(NETWORKDAYS(E989,F989,'Holidays'!$A$2:$A$51)=0,"NO WORKDAYS","OK"))))))))</f>
        <v/>
      </c>
    </row>
    <row r="990">
      <c r="A990" s="11" t="n"/>
      <c r="B990" s="11" t="n"/>
      <c r="C990" s="8">
        <f>IF($P990="","",IF($P990&lt;&gt;"OK",NA(),VLOOKUP(B990,'Employees'!$A$2:$I$101,2,FALSE)))</f>
        <v/>
      </c>
      <c r="D990" s="2" t="n"/>
      <c r="E990" s="4" t="n"/>
      <c r="F990" s="4" t="n"/>
      <c r="G990" s="12" t="n"/>
      <c r="H990" s="13">
        <f>IF($P990="","",IF($P990&lt;&gt;"OK",NA(),NETWORKDAYS(E990,F990,'Holidays'!$A$2:$A$51)*G990))</f>
        <v/>
      </c>
      <c r="I990" s="13">
        <f>IF($P990="","",IF($P990&lt;&gt;"OK",NA(),H990*'Settings'!$B$4*VLOOKUP(B990,'Employees'!$A$2:$I$101,5,FALSE)))</f>
        <v/>
      </c>
      <c r="J990" s="2" t="n"/>
      <c r="K990" s="2" t="n"/>
      <c r="L990" s="4" t="n"/>
      <c r="M990" s="2" t="n"/>
      <c r="N990" s="13">
        <f>IF($P990="","",IF($P990&lt;&gt;"OK",NA(),IF(J990="Approved",IF(E990&gt;'Settings'!$B$3,0,NETWORKDAYS(E990,MIN(F990,'Settings'!$B$3),'Holidays'!$A$2:$A$51)*G990*'Settings'!$B$4*VLOOKUP(B990,'Employees'!$A$2:$I$101,5,FALSE)),0)))</f>
        <v/>
      </c>
      <c r="O990" s="13">
        <f>IF($P990="","",IF($P990&lt;&gt;"OK",NA(),IF(J990="Approved",I990-N990,0)))</f>
        <v/>
      </c>
      <c r="P990" s="8">
        <f>IF(COUNTA(A990:B990,D990:G990,J990:M990)=0,"",IF('Settings'!$B$7&lt;&gt;"OK","CHECK SETTINGS",IF(OR(A990="",COUNTIFS($A$2:$A$1001,A990)&lt;&gt;1,COUNTIFS('Employees'!$A$2:$A$101,B990,'Employees'!$I$2:$I$101,"OK")&lt;&gt;1,COUNTIFS('Settings'!$H$11:$H$13,D990)&lt;&gt;1),"CHECK ID / TYPE",IF(OR(NOT(ISNUMBER(E990)),NOT(ISNUMBER(F990)),NOT(ISNUMBER(G990))),"CHECK DATES / FRACTION",IF(OR(E990&lt;MAX('Settings'!$B$2,VLOOKUP(B990,'Employees'!$A$2:$H$101,3,FALSE)),F990&gt;'Settings'!$B$5,F990&lt;E990,NOT(OR(G990=1,AND(G990=0.5,E990=F990))),NOT(OR(J990="Pending",J990="Approved",J990="Denied",J990="Canceled"))),"CHECK DATES / FRACTION / STATUS",IF(AND(OR(J990="Approved",J990="Denied"),OR(K990="",NOT(ISNUMBER(L990)))),"ADD DECISION RECORD",IF(AND(OR(J990="Approved",J990="Pending"),COUNTIFS($B$2:$B$1001,B990,$E$2:$E$1001,"&lt;="&amp;F990,$F$2:$F$1001,"&gt;="&amp;E990,$J$2:$J$1001,"&lt;&gt;Denied",$J$2:$J$1001,"&lt;&gt;Canceled")&gt;1),"OVERLAPPING ACTIVE REQUESTS",IF(NETWORKDAYS(E990,F990,'Holidays'!$A$2:$A$51)=0,"NO WORKDAYS","OK"))))))))</f>
        <v/>
      </c>
    </row>
    <row r="991">
      <c r="A991" s="11" t="n"/>
      <c r="B991" s="11" t="n"/>
      <c r="C991" s="8">
        <f>IF($P991="","",IF($P991&lt;&gt;"OK",NA(),VLOOKUP(B991,'Employees'!$A$2:$I$101,2,FALSE)))</f>
        <v/>
      </c>
      <c r="D991" s="2" t="n"/>
      <c r="E991" s="4" t="n"/>
      <c r="F991" s="4" t="n"/>
      <c r="G991" s="12" t="n"/>
      <c r="H991" s="13">
        <f>IF($P991="","",IF($P991&lt;&gt;"OK",NA(),NETWORKDAYS(E991,F991,'Holidays'!$A$2:$A$51)*G991))</f>
        <v/>
      </c>
      <c r="I991" s="13">
        <f>IF($P991="","",IF($P991&lt;&gt;"OK",NA(),H991*'Settings'!$B$4*VLOOKUP(B991,'Employees'!$A$2:$I$101,5,FALSE)))</f>
        <v/>
      </c>
      <c r="J991" s="2" t="n"/>
      <c r="K991" s="2" t="n"/>
      <c r="L991" s="4" t="n"/>
      <c r="M991" s="2" t="n"/>
      <c r="N991" s="13">
        <f>IF($P991="","",IF($P991&lt;&gt;"OK",NA(),IF(J991="Approved",IF(E991&gt;'Settings'!$B$3,0,NETWORKDAYS(E991,MIN(F991,'Settings'!$B$3),'Holidays'!$A$2:$A$51)*G991*'Settings'!$B$4*VLOOKUP(B991,'Employees'!$A$2:$I$101,5,FALSE)),0)))</f>
        <v/>
      </c>
      <c r="O991" s="13">
        <f>IF($P991="","",IF($P991&lt;&gt;"OK",NA(),IF(J991="Approved",I991-N991,0)))</f>
        <v/>
      </c>
      <c r="P991" s="8">
        <f>IF(COUNTA(A991:B991,D991:G991,J991:M991)=0,"",IF('Settings'!$B$7&lt;&gt;"OK","CHECK SETTINGS",IF(OR(A991="",COUNTIFS($A$2:$A$1001,A991)&lt;&gt;1,COUNTIFS('Employees'!$A$2:$A$101,B991,'Employees'!$I$2:$I$101,"OK")&lt;&gt;1,COUNTIFS('Settings'!$H$11:$H$13,D991)&lt;&gt;1),"CHECK ID / TYPE",IF(OR(NOT(ISNUMBER(E991)),NOT(ISNUMBER(F991)),NOT(ISNUMBER(G991))),"CHECK DATES / FRACTION",IF(OR(E991&lt;MAX('Settings'!$B$2,VLOOKUP(B991,'Employees'!$A$2:$H$101,3,FALSE)),F991&gt;'Settings'!$B$5,F991&lt;E991,NOT(OR(G991=1,AND(G991=0.5,E991=F991))),NOT(OR(J991="Pending",J991="Approved",J991="Denied",J991="Canceled"))),"CHECK DATES / FRACTION / STATUS",IF(AND(OR(J991="Approved",J991="Denied"),OR(K991="",NOT(ISNUMBER(L991)))),"ADD DECISION RECORD",IF(AND(OR(J991="Approved",J991="Pending"),COUNTIFS($B$2:$B$1001,B991,$E$2:$E$1001,"&lt;="&amp;F991,$F$2:$F$1001,"&gt;="&amp;E991,$J$2:$J$1001,"&lt;&gt;Denied",$J$2:$J$1001,"&lt;&gt;Canceled")&gt;1),"OVERLAPPING ACTIVE REQUESTS",IF(NETWORKDAYS(E991,F991,'Holidays'!$A$2:$A$51)=0,"NO WORKDAYS","OK"))))))))</f>
        <v/>
      </c>
    </row>
    <row r="992">
      <c r="A992" s="11" t="n"/>
      <c r="B992" s="11" t="n"/>
      <c r="C992" s="8">
        <f>IF($P992="","",IF($P992&lt;&gt;"OK",NA(),VLOOKUP(B992,'Employees'!$A$2:$I$101,2,FALSE)))</f>
        <v/>
      </c>
      <c r="D992" s="2" t="n"/>
      <c r="E992" s="4" t="n"/>
      <c r="F992" s="4" t="n"/>
      <c r="G992" s="12" t="n"/>
      <c r="H992" s="13">
        <f>IF($P992="","",IF($P992&lt;&gt;"OK",NA(),NETWORKDAYS(E992,F992,'Holidays'!$A$2:$A$51)*G992))</f>
        <v/>
      </c>
      <c r="I992" s="13">
        <f>IF($P992="","",IF($P992&lt;&gt;"OK",NA(),H992*'Settings'!$B$4*VLOOKUP(B992,'Employees'!$A$2:$I$101,5,FALSE)))</f>
        <v/>
      </c>
      <c r="J992" s="2" t="n"/>
      <c r="K992" s="2" t="n"/>
      <c r="L992" s="4" t="n"/>
      <c r="M992" s="2" t="n"/>
      <c r="N992" s="13">
        <f>IF($P992="","",IF($P992&lt;&gt;"OK",NA(),IF(J992="Approved",IF(E992&gt;'Settings'!$B$3,0,NETWORKDAYS(E992,MIN(F992,'Settings'!$B$3),'Holidays'!$A$2:$A$51)*G992*'Settings'!$B$4*VLOOKUP(B992,'Employees'!$A$2:$I$101,5,FALSE)),0)))</f>
        <v/>
      </c>
      <c r="O992" s="13">
        <f>IF($P992="","",IF($P992&lt;&gt;"OK",NA(),IF(J992="Approved",I992-N992,0)))</f>
        <v/>
      </c>
      <c r="P992" s="8">
        <f>IF(COUNTA(A992:B992,D992:G992,J992:M992)=0,"",IF('Settings'!$B$7&lt;&gt;"OK","CHECK SETTINGS",IF(OR(A992="",COUNTIFS($A$2:$A$1001,A992)&lt;&gt;1,COUNTIFS('Employees'!$A$2:$A$101,B992,'Employees'!$I$2:$I$101,"OK")&lt;&gt;1,COUNTIFS('Settings'!$H$11:$H$13,D992)&lt;&gt;1),"CHECK ID / TYPE",IF(OR(NOT(ISNUMBER(E992)),NOT(ISNUMBER(F992)),NOT(ISNUMBER(G992))),"CHECK DATES / FRACTION",IF(OR(E992&lt;MAX('Settings'!$B$2,VLOOKUP(B992,'Employees'!$A$2:$H$101,3,FALSE)),F992&gt;'Settings'!$B$5,F992&lt;E992,NOT(OR(G992=1,AND(G992=0.5,E992=F992))),NOT(OR(J992="Pending",J992="Approved",J992="Denied",J992="Canceled"))),"CHECK DATES / FRACTION / STATUS",IF(AND(OR(J992="Approved",J992="Denied"),OR(K992="",NOT(ISNUMBER(L992)))),"ADD DECISION RECORD",IF(AND(OR(J992="Approved",J992="Pending"),COUNTIFS($B$2:$B$1001,B992,$E$2:$E$1001,"&lt;="&amp;F992,$F$2:$F$1001,"&gt;="&amp;E992,$J$2:$J$1001,"&lt;&gt;Denied",$J$2:$J$1001,"&lt;&gt;Canceled")&gt;1),"OVERLAPPING ACTIVE REQUESTS",IF(NETWORKDAYS(E992,F992,'Holidays'!$A$2:$A$51)=0,"NO WORKDAYS","OK"))))))))</f>
        <v/>
      </c>
    </row>
    <row r="993">
      <c r="A993" s="11" t="n"/>
      <c r="B993" s="11" t="n"/>
      <c r="C993" s="8">
        <f>IF($P993="","",IF($P993&lt;&gt;"OK",NA(),VLOOKUP(B993,'Employees'!$A$2:$I$101,2,FALSE)))</f>
        <v/>
      </c>
      <c r="D993" s="2" t="n"/>
      <c r="E993" s="4" t="n"/>
      <c r="F993" s="4" t="n"/>
      <c r="G993" s="12" t="n"/>
      <c r="H993" s="13">
        <f>IF($P993="","",IF($P993&lt;&gt;"OK",NA(),NETWORKDAYS(E993,F993,'Holidays'!$A$2:$A$51)*G993))</f>
        <v/>
      </c>
      <c r="I993" s="13">
        <f>IF($P993="","",IF($P993&lt;&gt;"OK",NA(),H993*'Settings'!$B$4*VLOOKUP(B993,'Employees'!$A$2:$I$101,5,FALSE)))</f>
        <v/>
      </c>
      <c r="J993" s="2" t="n"/>
      <c r="K993" s="2" t="n"/>
      <c r="L993" s="4" t="n"/>
      <c r="M993" s="2" t="n"/>
      <c r="N993" s="13">
        <f>IF($P993="","",IF($P993&lt;&gt;"OK",NA(),IF(J993="Approved",IF(E993&gt;'Settings'!$B$3,0,NETWORKDAYS(E993,MIN(F993,'Settings'!$B$3),'Holidays'!$A$2:$A$51)*G993*'Settings'!$B$4*VLOOKUP(B993,'Employees'!$A$2:$I$101,5,FALSE)),0)))</f>
        <v/>
      </c>
      <c r="O993" s="13">
        <f>IF($P993="","",IF($P993&lt;&gt;"OK",NA(),IF(J993="Approved",I993-N993,0)))</f>
        <v/>
      </c>
      <c r="P993" s="8">
        <f>IF(COUNTA(A993:B993,D993:G993,J993:M993)=0,"",IF('Settings'!$B$7&lt;&gt;"OK","CHECK SETTINGS",IF(OR(A993="",COUNTIFS($A$2:$A$1001,A993)&lt;&gt;1,COUNTIFS('Employees'!$A$2:$A$101,B993,'Employees'!$I$2:$I$101,"OK")&lt;&gt;1,COUNTIFS('Settings'!$H$11:$H$13,D993)&lt;&gt;1),"CHECK ID / TYPE",IF(OR(NOT(ISNUMBER(E993)),NOT(ISNUMBER(F993)),NOT(ISNUMBER(G993))),"CHECK DATES / FRACTION",IF(OR(E993&lt;MAX('Settings'!$B$2,VLOOKUP(B993,'Employees'!$A$2:$H$101,3,FALSE)),F993&gt;'Settings'!$B$5,F993&lt;E993,NOT(OR(G993=1,AND(G993=0.5,E993=F993))),NOT(OR(J993="Pending",J993="Approved",J993="Denied",J993="Canceled"))),"CHECK DATES / FRACTION / STATUS",IF(AND(OR(J993="Approved",J993="Denied"),OR(K993="",NOT(ISNUMBER(L993)))),"ADD DECISION RECORD",IF(AND(OR(J993="Approved",J993="Pending"),COUNTIFS($B$2:$B$1001,B993,$E$2:$E$1001,"&lt;="&amp;F993,$F$2:$F$1001,"&gt;="&amp;E993,$J$2:$J$1001,"&lt;&gt;Denied",$J$2:$J$1001,"&lt;&gt;Canceled")&gt;1),"OVERLAPPING ACTIVE REQUESTS",IF(NETWORKDAYS(E993,F993,'Holidays'!$A$2:$A$51)=0,"NO WORKDAYS","OK"))))))))</f>
        <v/>
      </c>
    </row>
    <row r="994">
      <c r="A994" s="11" t="n"/>
      <c r="B994" s="11" t="n"/>
      <c r="C994" s="8">
        <f>IF($P994="","",IF($P994&lt;&gt;"OK",NA(),VLOOKUP(B994,'Employees'!$A$2:$I$101,2,FALSE)))</f>
        <v/>
      </c>
      <c r="D994" s="2" t="n"/>
      <c r="E994" s="4" t="n"/>
      <c r="F994" s="4" t="n"/>
      <c r="G994" s="12" t="n"/>
      <c r="H994" s="13">
        <f>IF($P994="","",IF($P994&lt;&gt;"OK",NA(),NETWORKDAYS(E994,F994,'Holidays'!$A$2:$A$51)*G994))</f>
        <v/>
      </c>
      <c r="I994" s="13">
        <f>IF($P994="","",IF($P994&lt;&gt;"OK",NA(),H994*'Settings'!$B$4*VLOOKUP(B994,'Employees'!$A$2:$I$101,5,FALSE)))</f>
        <v/>
      </c>
      <c r="J994" s="2" t="n"/>
      <c r="K994" s="2" t="n"/>
      <c r="L994" s="4" t="n"/>
      <c r="M994" s="2" t="n"/>
      <c r="N994" s="13">
        <f>IF($P994="","",IF($P994&lt;&gt;"OK",NA(),IF(J994="Approved",IF(E994&gt;'Settings'!$B$3,0,NETWORKDAYS(E994,MIN(F994,'Settings'!$B$3),'Holidays'!$A$2:$A$51)*G994*'Settings'!$B$4*VLOOKUP(B994,'Employees'!$A$2:$I$101,5,FALSE)),0)))</f>
        <v/>
      </c>
      <c r="O994" s="13">
        <f>IF($P994="","",IF($P994&lt;&gt;"OK",NA(),IF(J994="Approved",I994-N994,0)))</f>
        <v/>
      </c>
      <c r="P994" s="8">
        <f>IF(COUNTA(A994:B994,D994:G994,J994:M994)=0,"",IF('Settings'!$B$7&lt;&gt;"OK","CHECK SETTINGS",IF(OR(A994="",COUNTIFS($A$2:$A$1001,A994)&lt;&gt;1,COUNTIFS('Employees'!$A$2:$A$101,B994,'Employees'!$I$2:$I$101,"OK")&lt;&gt;1,COUNTIFS('Settings'!$H$11:$H$13,D994)&lt;&gt;1),"CHECK ID / TYPE",IF(OR(NOT(ISNUMBER(E994)),NOT(ISNUMBER(F994)),NOT(ISNUMBER(G994))),"CHECK DATES / FRACTION",IF(OR(E994&lt;MAX('Settings'!$B$2,VLOOKUP(B994,'Employees'!$A$2:$H$101,3,FALSE)),F994&gt;'Settings'!$B$5,F994&lt;E994,NOT(OR(G994=1,AND(G994=0.5,E994=F994))),NOT(OR(J994="Pending",J994="Approved",J994="Denied",J994="Canceled"))),"CHECK DATES / FRACTION / STATUS",IF(AND(OR(J994="Approved",J994="Denied"),OR(K994="",NOT(ISNUMBER(L994)))),"ADD DECISION RECORD",IF(AND(OR(J994="Approved",J994="Pending"),COUNTIFS($B$2:$B$1001,B994,$E$2:$E$1001,"&lt;="&amp;F994,$F$2:$F$1001,"&gt;="&amp;E994,$J$2:$J$1001,"&lt;&gt;Denied",$J$2:$J$1001,"&lt;&gt;Canceled")&gt;1),"OVERLAPPING ACTIVE REQUESTS",IF(NETWORKDAYS(E994,F994,'Holidays'!$A$2:$A$51)=0,"NO WORKDAYS","OK"))))))))</f>
        <v/>
      </c>
    </row>
    <row r="995">
      <c r="A995" s="11" t="n"/>
      <c r="B995" s="11" t="n"/>
      <c r="C995" s="8">
        <f>IF($P995="","",IF($P995&lt;&gt;"OK",NA(),VLOOKUP(B995,'Employees'!$A$2:$I$101,2,FALSE)))</f>
        <v/>
      </c>
      <c r="D995" s="2" t="n"/>
      <c r="E995" s="4" t="n"/>
      <c r="F995" s="4" t="n"/>
      <c r="G995" s="12" t="n"/>
      <c r="H995" s="13">
        <f>IF($P995="","",IF($P995&lt;&gt;"OK",NA(),NETWORKDAYS(E995,F995,'Holidays'!$A$2:$A$51)*G995))</f>
        <v/>
      </c>
      <c r="I995" s="13">
        <f>IF($P995="","",IF($P995&lt;&gt;"OK",NA(),H995*'Settings'!$B$4*VLOOKUP(B995,'Employees'!$A$2:$I$101,5,FALSE)))</f>
        <v/>
      </c>
      <c r="J995" s="2" t="n"/>
      <c r="K995" s="2" t="n"/>
      <c r="L995" s="4" t="n"/>
      <c r="M995" s="2" t="n"/>
      <c r="N995" s="13">
        <f>IF($P995="","",IF($P995&lt;&gt;"OK",NA(),IF(J995="Approved",IF(E995&gt;'Settings'!$B$3,0,NETWORKDAYS(E995,MIN(F995,'Settings'!$B$3),'Holidays'!$A$2:$A$51)*G995*'Settings'!$B$4*VLOOKUP(B995,'Employees'!$A$2:$I$101,5,FALSE)),0)))</f>
        <v/>
      </c>
      <c r="O995" s="13">
        <f>IF($P995="","",IF($P995&lt;&gt;"OK",NA(),IF(J995="Approved",I995-N995,0)))</f>
        <v/>
      </c>
      <c r="P995" s="8">
        <f>IF(COUNTA(A995:B995,D995:G995,J995:M995)=0,"",IF('Settings'!$B$7&lt;&gt;"OK","CHECK SETTINGS",IF(OR(A995="",COUNTIFS($A$2:$A$1001,A995)&lt;&gt;1,COUNTIFS('Employees'!$A$2:$A$101,B995,'Employees'!$I$2:$I$101,"OK")&lt;&gt;1,COUNTIFS('Settings'!$H$11:$H$13,D995)&lt;&gt;1),"CHECK ID / TYPE",IF(OR(NOT(ISNUMBER(E995)),NOT(ISNUMBER(F995)),NOT(ISNUMBER(G995))),"CHECK DATES / FRACTION",IF(OR(E995&lt;MAX('Settings'!$B$2,VLOOKUP(B995,'Employees'!$A$2:$H$101,3,FALSE)),F995&gt;'Settings'!$B$5,F995&lt;E995,NOT(OR(G995=1,AND(G995=0.5,E995=F995))),NOT(OR(J995="Pending",J995="Approved",J995="Denied",J995="Canceled"))),"CHECK DATES / FRACTION / STATUS",IF(AND(OR(J995="Approved",J995="Denied"),OR(K995="",NOT(ISNUMBER(L995)))),"ADD DECISION RECORD",IF(AND(OR(J995="Approved",J995="Pending"),COUNTIFS($B$2:$B$1001,B995,$E$2:$E$1001,"&lt;="&amp;F995,$F$2:$F$1001,"&gt;="&amp;E995,$J$2:$J$1001,"&lt;&gt;Denied",$J$2:$J$1001,"&lt;&gt;Canceled")&gt;1),"OVERLAPPING ACTIVE REQUESTS",IF(NETWORKDAYS(E995,F995,'Holidays'!$A$2:$A$51)=0,"NO WORKDAYS","OK"))))))))</f>
        <v/>
      </c>
    </row>
    <row r="996">
      <c r="A996" s="11" t="n"/>
      <c r="B996" s="11" t="n"/>
      <c r="C996" s="8">
        <f>IF($P996="","",IF($P996&lt;&gt;"OK",NA(),VLOOKUP(B996,'Employees'!$A$2:$I$101,2,FALSE)))</f>
        <v/>
      </c>
      <c r="D996" s="2" t="n"/>
      <c r="E996" s="4" t="n"/>
      <c r="F996" s="4" t="n"/>
      <c r="G996" s="12" t="n"/>
      <c r="H996" s="13">
        <f>IF($P996="","",IF($P996&lt;&gt;"OK",NA(),NETWORKDAYS(E996,F996,'Holidays'!$A$2:$A$51)*G996))</f>
        <v/>
      </c>
      <c r="I996" s="13">
        <f>IF($P996="","",IF($P996&lt;&gt;"OK",NA(),H996*'Settings'!$B$4*VLOOKUP(B996,'Employees'!$A$2:$I$101,5,FALSE)))</f>
        <v/>
      </c>
      <c r="J996" s="2" t="n"/>
      <c r="K996" s="2" t="n"/>
      <c r="L996" s="4" t="n"/>
      <c r="M996" s="2" t="n"/>
      <c r="N996" s="13">
        <f>IF($P996="","",IF($P996&lt;&gt;"OK",NA(),IF(J996="Approved",IF(E996&gt;'Settings'!$B$3,0,NETWORKDAYS(E996,MIN(F996,'Settings'!$B$3),'Holidays'!$A$2:$A$51)*G996*'Settings'!$B$4*VLOOKUP(B996,'Employees'!$A$2:$I$101,5,FALSE)),0)))</f>
        <v/>
      </c>
      <c r="O996" s="13">
        <f>IF($P996="","",IF($P996&lt;&gt;"OK",NA(),IF(J996="Approved",I996-N996,0)))</f>
        <v/>
      </c>
      <c r="P996" s="8">
        <f>IF(COUNTA(A996:B996,D996:G996,J996:M996)=0,"",IF('Settings'!$B$7&lt;&gt;"OK","CHECK SETTINGS",IF(OR(A996="",COUNTIFS($A$2:$A$1001,A996)&lt;&gt;1,COUNTIFS('Employees'!$A$2:$A$101,B996,'Employees'!$I$2:$I$101,"OK")&lt;&gt;1,COUNTIFS('Settings'!$H$11:$H$13,D996)&lt;&gt;1),"CHECK ID / TYPE",IF(OR(NOT(ISNUMBER(E996)),NOT(ISNUMBER(F996)),NOT(ISNUMBER(G996))),"CHECK DATES / FRACTION",IF(OR(E996&lt;MAX('Settings'!$B$2,VLOOKUP(B996,'Employees'!$A$2:$H$101,3,FALSE)),F996&gt;'Settings'!$B$5,F996&lt;E996,NOT(OR(G996=1,AND(G996=0.5,E996=F996))),NOT(OR(J996="Pending",J996="Approved",J996="Denied",J996="Canceled"))),"CHECK DATES / FRACTION / STATUS",IF(AND(OR(J996="Approved",J996="Denied"),OR(K996="",NOT(ISNUMBER(L996)))),"ADD DECISION RECORD",IF(AND(OR(J996="Approved",J996="Pending"),COUNTIFS($B$2:$B$1001,B996,$E$2:$E$1001,"&lt;="&amp;F996,$F$2:$F$1001,"&gt;="&amp;E996,$J$2:$J$1001,"&lt;&gt;Denied",$J$2:$J$1001,"&lt;&gt;Canceled")&gt;1),"OVERLAPPING ACTIVE REQUESTS",IF(NETWORKDAYS(E996,F996,'Holidays'!$A$2:$A$51)=0,"NO WORKDAYS","OK"))))))))</f>
        <v/>
      </c>
    </row>
    <row r="997">
      <c r="A997" s="11" t="n"/>
      <c r="B997" s="11" t="n"/>
      <c r="C997" s="8">
        <f>IF($P997="","",IF($P997&lt;&gt;"OK",NA(),VLOOKUP(B997,'Employees'!$A$2:$I$101,2,FALSE)))</f>
        <v/>
      </c>
      <c r="D997" s="2" t="n"/>
      <c r="E997" s="4" t="n"/>
      <c r="F997" s="4" t="n"/>
      <c r="G997" s="12" t="n"/>
      <c r="H997" s="13">
        <f>IF($P997="","",IF($P997&lt;&gt;"OK",NA(),NETWORKDAYS(E997,F997,'Holidays'!$A$2:$A$51)*G997))</f>
        <v/>
      </c>
      <c r="I997" s="13">
        <f>IF($P997="","",IF($P997&lt;&gt;"OK",NA(),H997*'Settings'!$B$4*VLOOKUP(B997,'Employees'!$A$2:$I$101,5,FALSE)))</f>
        <v/>
      </c>
      <c r="J997" s="2" t="n"/>
      <c r="K997" s="2" t="n"/>
      <c r="L997" s="4" t="n"/>
      <c r="M997" s="2" t="n"/>
      <c r="N997" s="13">
        <f>IF($P997="","",IF($P997&lt;&gt;"OK",NA(),IF(J997="Approved",IF(E997&gt;'Settings'!$B$3,0,NETWORKDAYS(E997,MIN(F997,'Settings'!$B$3),'Holidays'!$A$2:$A$51)*G997*'Settings'!$B$4*VLOOKUP(B997,'Employees'!$A$2:$I$101,5,FALSE)),0)))</f>
        <v/>
      </c>
      <c r="O997" s="13">
        <f>IF($P997="","",IF($P997&lt;&gt;"OK",NA(),IF(J997="Approved",I997-N997,0)))</f>
        <v/>
      </c>
      <c r="P997" s="8">
        <f>IF(COUNTA(A997:B997,D997:G997,J997:M997)=0,"",IF('Settings'!$B$7&lt;&gt;"OK","CHECK SETTINGS",IF(OR(A997="",COUNTIFS($A$2:$A$1001,A997)&lt;&gt;1,COUNTIFS('Employees'!$A$2:$A$101,B997,'Employees'!$I$2:$I$101,"OK")&lt;&gt;1,COUNTIFS('Settings'!$H$11:$H$13,D997)&lt;&gt;1),"CHECK ID / TYPE",IF(OR(NOT(ISNUMBER(E997)),NOT(ISNUMBER(F997)),NOT(ISNUMBER(G997))),"CHECK DATES / FRACTION",IF(OR(E997&lt;MAX('Settings'!$B$2,VLOOKUP(B997,'Employees'!$A$2:$H$101,3,FALSE)),F997&gt;'Settings'!$B$5,F997&lt;E997,NOT(OR(G997=1,AND(G997=0.5,E997=F997))),NOT(OR(J997="Pending",J997="Approved",J997="Denied",J997="Canceled"))),"CHECK DATES / FRACTION / STATUS",IF(AND(OR(J997="Approved",J997="Denied"),OR(K997="",NOT(ISNUMBER(L997)))),"ADD DECISION RECORD",IF(AND(OR(J997="Approved",J997="Pending"),COUNTIFS($B$2:$B$1001,B997,$E$2:$E$1001,"&lt;="&amp;F997,$F$2:$F$1001,"&gt;="&amp;E997,$J$2:$J$1001,"&lt;&gt;Denied",$J$2:$J$1001,"&lt;&gt;Canceled")&gt;1),"OVERLAPPING ACTIVE REQUESTS",IF(NETWORKDAYS(E997,F997,'Holidays'!$A$2:$A$51)=0,"NO WORKDAYS","OK"))))))))</f>
        <v/>
      </c>
    </row>
    <row r="998">
      <c r="A998" s="11" t="n"/>
      <c r="B998" s="11" t="n"/>
      <c r="C998" s="8">
        <f>IF($P998="","",IF($P998&lt;&gt;"OK",NA(),VLOOKUP(B998,'Employees'!$A$2:$I$101,2,FALSE)))</f>
        <v/>
      </c>
      <c r="D998" s="2" t="n"/>
      <c r="E998" s="4" t="n"/>
      <c r="F998" s="4" t="n"/>
      <c r="G998" s="12" t="n"/>
      <c r="H998" s="13">
        <f>IF($P998="","",IF($P998&lt;&gt;"OK",NA(),NETWORKDAYS(E998,F998,'Holidays'!$A$2:$A$51)*G998))</f>
        <v/>
      </c>
      <c r="I998" s="13">
        <f>IF($P998="","",IF($P998&lt;&gt;"OK",NA(),H998*'Settings'!$B$4*VLOOKUP(B998,'Employees'!$A$2:$I$101,5,FALSE)))</f>
        <v/>
      </c>
      <c r="J998" s="2" t="n"/>
      <c r="K998" s="2" t="n"/>
      <c r="L998" s="4" t="n"/>
      <c r="M998" s="2" t="n"/>
      <c r="N998" s="13">
        <f>IF($P998="","",IF($P998&lt;&gt;"OK",NA(),IF(J998="Approved",IF(E998&gt;'Settings'!$B$3,0,NETWORKDAYS(E998,MIN(F998,'Settings'!$B$3),'Holidays'!$A$2:$A$51)*G998*'Settings'!$B$4*VLOOKUP(B998,'Employees'!$A$2:$I$101,5,FALSE)),0)))</f>
        <v/>
      </c>
      <c r="O998" s="13">
        <f>IF($P998="","",IF($P998&lt;&gt;"OK",NA(),IF(J998="Approved",I998-N998,0)))</f>
        <v/>
      </c>
      <c r="P998" s="8">
        <f>IF(COUNTA(A998:B998,D998:G998,J998:M998)=0,"",IF('Settings'!$B$7&lt;&gt;"OK","CHECK SETTINGS",IF(OR(A998="",COUNTIFS($A$2:$A$1001,A998)&lt;&gt;1,COUNTIFS('Employees'!$A$2:$A$101,B998,'Employees'!$I$2:$I$101,"OK")&lt;&gt;1,COUNTIFS('Settings'!$H$11:$H$13,D998)&lt;&gt;1),"CHECK ID / TYPE",IF(OR(NOT(ISNUMBER(E998)),NOT(ISNUMBER(F998)),NOT(ISNUMBER(G998))),"CHECK DATES / FRACTION",IF(OR(E998&lt;MAX('Settings'!$B$2,VLOOKUP(B998,'Employees'!$A$2:$H$101,3,FALSE)),F998&gt;'Settings'!$B$5,F998&lt;E998,NOT(OR(G998=1,AND(G998=0.5,E998=F998))),NOT(OR(J998="Pending",J998="Approved",J998="Denied",J998="Canceled"))),"CHECK DATES / FRACTION / STATUS",IF(AND(OR(J998="Approved",J998="Denied"),OR(K998="",NOT(ISNUMBER(L998)))),"ADD DECISION RECORD",IF(AND(OR(J998="Approved",J998="Pending"),COUNTIFS($B$2:$B$1001,B998,$E$2:$E$1001,"&lt;="&amp;F998,$F$2:$F$1001,"&gt;="&amp;E998,$J$2:$J$1001,"&lt;&gt;Denied",$J$2:$J$1001,"&lt;&gt;Canceled")&gt;1),"OVERLAPPING ACTIVE REQUESTS",IF(NETWORKDAYS(E998,F998,'Holidays'!$A$2:$A$51)=0,"NO WORKDAYS","OK"))))))))</f>
        <v/>
      </c>
    </row>
    <row r="999">
      <c r="A999" s="11" t="n"/>
      <c r="B999" s="11" t="n"/>
      <c r="C999" s="8">
        <f>IF($P999="","",IF($P999&lt;&gt;"OK",NA(),VLOOKUP(B999,'Employees'!$A$2:$I$101,2,FALSE)))</f>
        <v/>
      </c>
      <c r="D999" s="2" t="n"/>
      <c r="E999" s="4" t="n"/>
      <c r="F999" s="4" t="n"/>
      <c r="G999" s="12" t="n"/>
      <c r="H999" s="13">
        <f>IF($P999="","",IF($P999&lt;&gt;"OK",NA(),NETWORKDAYS(E999,F999,'Holidays'!$A$2:$A$51)*G999))</f>
        <v/>
      </c>
      <c r="I999" s="13">
        <f>IF($P999="","",IF($P999&lt;&gt;"OK",NA(),H999*'Settings'!$B$4*VLOOKUP(B999,'Employees'!$A$2:$I$101,5,FALSE)))</f>
        <v/>
      </c>
      <c r="J999" s="2" t="n"/>
      <c r="K999" s="2" t="n"/>
      <c r="L999" s="4" t="n"/>
      <c r="M999" s="2" t="n"/>
      <c r="N999" s="13">
        <f>IF($P999="","",IF($P999&lt;&gt;"OK",NA(),IF(J999="Approved",IF(E999&gt;'Settings'!$B$3,0,NETWORKDAYS(E999,MIN(F999,'Settings'!$B$3),'Holidays'!$A$2:$A$51)*G999*'Settings'!$B$4*VLOOKUP(B999,'Employees'!$A$2:$I$101,5,FALSE)),0)))</f>
        <v/>
      </c>
      <c r="O999" s="13">
        <f>IF($P999="","",IF($P999&lt;&gt;"OK",NA(),IF(J999="Approved",I999-N999,0)))</f>
        <v/>
      </c>
      <c r="P999" s="8">
        <f>IF(COUNTA(A999:B999,D999:G999,J999:M999)=0,"",IF('Settings'!$B$7&lt;&gt;"OK","CHECK SETTINGS",IF(OR(A999="",COUNTIFS($A$2:$A$1001,A999)&lt;&gt;1,COUNTIFS('Employees'!$A$2:$A$101,B999,'Employees'!$I$2:$I$101,"OK")&lt;&gt;1,COUNTIFS('Settings'!$H$11:$H$13,D999)&lt;&gt;1),"CHECK ID / TYPE",IF(OR(NOT(ISNUMBER(E999)),NOT(ISNUMBER(F999)),NOT(ISNUMBER(G999))),"CHECK DATES / FRACTION",IF(OR(E999&lt;MAX('Settings'!$B$2,VLOOKUP(B999,'Employees'!$A$2:$H$101,3,FALSE)),F999&gt;'Settings'!$B$5,F999&lt;E999,NOT(OR(G999=1,AND(G999=0.5,E999=F999))),NOT(OR(J999="Pending",J999="Approved",J999="Denied",J999="Canceled"))),"CHECK DATES / FRACTION / STATUS",IF(AND(OR(J999="Approved",J999="Denied"),OR(K999="",NOT(ISNUMBER(L999)))),"ADD DECISION RECORD",IF(AND(OR(J999="Approved",J999="Pending"),COUNTIFS($B$2:$B$1001,B999,$E$2:$E$1001,"&lt;="&amp;F999,$F$2:$F$1001,"&gt;="&amp;E999,$J$2:$J$1001,"&lt;&gt;Denied",$J$2:$J$1001,"&lt;&gt;Canceled")&gt;1),"OVERLAPPING ACTIVE REQUESTS",IF(NETWORKDAYS(E999,F999,'Holidays'!$A$2:$A$51)=0,"NO WORKDAYS","OK"))))))))</f>
        <v/>
      </c>
    </row>
    <row r="1000">
      <c r="A1000" s="11" t="n"/>
      <c r="B1000" s="11" t="n"/>
      <c r="C1000" s="8">
        <f>IF($P1000="","",IF($P1000&lt;&gt;"OK",NA(),VLOOKUP(B1000,'Employees'!$A$2:$I$101,2,FALSE)))</f>
        <v/>
      </c>
      <c r="D1000" s="2" t="n"/>
      <c r="E1000" s="4" t="n"/>
      <c r="F1000" s="4" t="n"/>
      <c r="G1000" s="12" t="n"/>
      <c r="H1000" s="13">
        <f>IF($P1000="","",IF($P1000&lt;&gt;"OK",NA(),NETWORKDAYS(E1000,F1000,'Holidays'!$A$2:$A$51)*G1000))</f>
        <v/>
      </c>
      <c r="I1000" s="13">
        <f>IF($P1000="","",IF($P1000&lt;&gt;"OK",NA(),H1000*'Settings'!$B$4*VLOOKUP(B1000,'Employees'!$A$2:$I$101,5,FALSE)))</f>
        <v/>
      </c>
      <c r="J1000" s="2" t="n"/>
      <c r="K1000" s="2" t="n"/>
      <c r="L1000" s="4" t="n"/>
      <c r="M1000" s="2" t="n"/>
      <c r="N1000" s="13">
        <f>IF($P1000="","",IF($P1000&lt;&gt;"OK",NA(),IF(J1000="Approved",IF(E1000&gt;'Settings'!$B$3,0,NETWORKDAYS(E1000,MIN(F1000,'Settings'!$B$3),'Holidays'!$A$2:$A$51)*G1000*'Settings'!$B$4*VLOOKUP(B1000,'Employees'!$A$2:$I$101,5,FALSE)),0)))</f>
        <v/>
      </c>
      <c r="O1000" s="13">
        <f>IF($P1000="","",IF($P1000&lt;&gt;"OK",NA(),IF(J1000="Approved",I1000-N1000,0)))</f>
        <v/>
      </c>
      <c r="P1000" s="8">
        <f>IF(COUNTA(A1000:B1000,D1000:G1000,J1000:M1000)=0,"",IF('Settings'!$B$7&lt;&gt;"OK","CHECK SETTINGS",IF(OR(A1000="",COUNTIFS($A$2:$A$1001,A1000)&lt;&gt;1,COUNTIFS('Employees'!$A$2:$A$101,B1000,'Employees'!$I$2:$I$101,"OK")&lt;&gt;1,COUNTIFS('Settings'!$H$11:$H$13,D1000)&lt;&gt;1),"CHECK ID / TYPE",IF(OR(NOT(ISNUMBER(E1000)),NOT(ISNUMBER(F1000)),NOT(ISNUMBER(G1000))),"CHECK DATES / FRACTION",IF(OR(E1000&lt;MAX('Settings'!$B$2,VLOOKUP(B1000,'Employees'!$A$2:$H$101,3,FALSE)),F1000&gt;'Settings'!$B$5,F1000&lt;E1000,NOT(OR(G1000=1,AND(G1000=0.5,E1000=F1000))),NOT(OR(J1000="Pending",J1000="Approved",J1000="Denied",J1000="Canceled"))),"CHECK DATES / FRACTION / STATUS",IF(AND(OR(J1000="Approved",J1000="Denied"),OR(K1000="",NOT(ISNUMBER(L1000)))),"ADD DECISION RECORD",IF(AND(OR(J1000="Approved",J1000="Pending"),COUNTIFS($B$2:$B$1001,B1000,$E$2:$E$1001,"&lt;="&amp;F1000,$F$2:$F$1001,"&gt;="&amp;E1000,$J$2:$J$1001,"&lt;&gt;Denied",$J$2:$J$1001,"&lt;&gt;Canceled")&gt;1),"OVERLAPPING ACTIVE REQUESTS",IF(NETWORKDAYS(E1000,F1000,'Holidays'!$A$2:$A$51)=0,"NO WORKDAYS","OK"))))))))</f>
        <v/>
      </c>
    </row>
    <row r="1001">
      <c r="A1001" s="11" t="n"/>
      <c r="B1001" s="11" t="n"/>
      <c r="C1001" s="8">
        <f>IF($P1001="","",IF($P1001&lt;&gt;"OK",NA(),VLOOKUP(B1001,'Employees'!$A$2:$I$101,2,FALSE)))</f>
        <v/>
      </c>
      <c r="D1001" s="2" t="n"/>
      <c r="E1001" s="4" t="n"/>
      <c r="F1001" s="4" t="n"/>
      <c r="G1001" s="12" t="n"/>
      <c r="H1001" s="13">
        <f>IF($P1001="","",IF($P1001&lt;&gt;"OK",NA(),NETWORKDAYS(E1001,F1001,'Holidays'!$A$2:$A$51)*G1001))</f>
        <v/>
      </c>
      <c r="I1001" s="13">
        <f>IF($P1001="","",IF($P1001&lt;&gt;"OK",NA(),H1001*'Settings'!$B$4*VLOOKUP(B1001,'Employees'!$A$2:$I$101,5,FALSE)))</f>
        <v/>
      </c>
      <c r="J1001" s="2" t="n"/>
      <c r="K1001" s="2" t="n"/>
      <c r="L1001" s="4" t="n"/>
      <c r="M1001" s="2" t="n"/>
      <c r="N1001" s="13">
        <f>IF($P1001="","",IF($P1001&lt;&gt;"OK",NA(),IF(J1001="Approved",IF(E1001&gt;'Settings'!$B$3,0,NETWORKDAYS(E1001,MIN(F1001,'Settings'!$B$3),'Holidays'!$A$2:$A$51)*G1001*'Settings'!$B$4*VLOOKUP(B1001,'Employees'!$A$2:$I$101,5,FALSE)),0)))</f>
        <v/>
      </c>
      <c r="O1001" s="13">
        <f>IF($P1001="","",IF($P1001&lt;&gt;"OK",NA(),IF(J1001="Approved",I1001-N1001,0)))</f>
        <v/>
      </c>
      <c r="P1001" s="8">
        <f>IF(COUNTA(A1001:B1001,D1001:G1001,J1001:M1001)=0,"",IF('Settings'!$B$7&lt;&gt;"OK","CHECK SETTINGS",IF(OR(A1001="",COUNTIFS($A$2:$A$1001,A1001)&lt;&gt;1,COUNTIFS('Employees'!$A$2:$A$101,B1001,'Employees'!$I$2:$I$101,"OK")&lt;&gt;1,COUNTIFS('Settings'!$H$11:$H$13,D1001)&lt;&gt;1),"CHECK ID / TYPE",IF(OR(NOT(ISNUMBER(E1001)),NOT(ISNUMBER(F1001)),NOT(ISNUMBER(G1001))),"CHECK DATES / FRACTION",IF(OR(E1001&lt;MAX('Settings'!$B$2,VLOOKUP(B1001,'Employees'!$A$2:$H$101,3,FALSE)),F1001&gt;'Settings'!$B$5,F1001&lt;E1001,NOT(OR(G1001=1,AND(G1001=0.5,E1001=F1001))),NOT(OR(J1001="Pending",J1001="Approved",J1001="Denied",J1001="Canceled"))),"CHECK DATES / FRACTION / STATUS",IF(AND(OR(J1001="Approved",J1001="Denied"),OR(K1001="",NOT(ISNUMBER(L1001)))),"ADD DECISION RECORD",IF(AND(OR(J1001="Approved",J1001="Pending"),COUNTIFS($B$2:$B$1001,B1001,$E$2:$E$1001,"&lt;="&amp;F1001,$F$2:$F$1001,"&gt;="&amp;E1001,$J$2:$J$1001,"&lt;&gt;Denied",$J$2:$J$1001,"&lt;&gt;Canceled")&gt;1),"OVERLAPPING ACTIVE REQUESTS",IF(NETWORKDAYS(E1001,F1001,'Holidays'!$A$2:$A$51)=0,"NO WORKDAYS","OK"))))))))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1:P1001"/>
  <conditionalFormatting sqref="P2:P1001">
    <cfRule type="expression" priority="1" dxfId="0" stopIfTrue="1">
      <formula>AND($P2&lt;&gt;"",$P2&lt;&gt;"OK")</formula>
    </cfRule>
  </conditionalFormatting>
  <conditionalFormatting sqref="J2:J1001">
    <cfRule type="expression" priority="2" dxfId="1" stopIfTrue="1">
      <formula>$J2="Pending"</formula>
    </cfRule>
    <cfRule type="expression" priority="3" dxfId="2" stopIfTrue="1">
      <formula>$J2="Approved"</formula>
    </cfRule>
  </conditionalFormatting>
  <dataValidations count="7">
    <dataValidation sqref="A2:A1001" showDropDown="0" showInputMessage="0" showErrorMessage="1" allowBlank="0" errorTitle="Check this entry" error="Use the allowed values and complete required inputs." type="custom" errorStyle="stop">
      <formula1>AND(A2&lt;&gt;"",COUNTIFS($A$2:$A$1001,A2)=1)</formula1>
    </dataValidation>
    <dataValidation sqref="B2:B1001" showDropDown="0" showInputMessage="0" showErrorMessage="1" allowBlank="0" errorTitle="Check this entry" error="Use the allowed values and complete required inputs." type="list" errorStyle="stop">
      <formula1>EmployeeIds</formula1>
    </dataValidation>
    <dataValidation sqref="D2:D1001" showDropDown="0" showInputMessage="0" showErrorMessage="1" allowBlank="0" errorTitle="Check this entry" error="Use the allowed values and complete required inputs." type="list" errorStyle="stop">
      <formula1>LeaveTypes</formula1>
    </dataValidation>
    <dataValidation sqref="E2:E1001" showDropDown="0" showInputMessage="0" showErrorMessage="1" allowBlank="0" errorTitle="Check this entry" error="Use the allowed values and complete required inputs." type="date" errorStyle="stop" operator="between">
      <formula1>YearStart</formula1>
      <formula2>YearEnd</formula2>
    </dataValidation>
    <dataValidation sqref="F2:F1001" showDropDown="0" showInputMessage="0" showErrorMessage="1" allowBlank="0" errorTitle="Check this entry" error="Use the allowed values and complete required inputs." type="date" errorStyle="stop" operator="between">
      <formula1>E2</formula1>
      <formula2>YearEnd</formula2>
    </dataValidation>
    <dataValidation sqref="G2:G1001" showDropDown="0" showInputMessage="0" showErrorMessage="1" allowBlank="0" errorTitle="Check this entry" error="Use the allowed values and complete required inputs." type="custom" errorStyle="stop">
      <formula1>OR(G2=1,AND(G2=0.5,E2=F2))</formula1>
    </dataValidation>
    <dataValidation sqref="J2:J1001" showDropDown="0" showInputMessage="0" showErrorMessage="1" allowBlank="0" errorTitle="Check this entry" error="Use the allowed values and complete required inputs." type="list" errorStyle="stop">
      <formula1>"Pending,Approved,Denied,Canceled"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01"/>
  <sheetViews>
    <sheetView showGridLines="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24"/>
  <cols>
    <col width="16" customWidth="1" min="1" max="1"/>
    <col width="24" customWidth="1" min="2" max="2"/>
    <col width="16" customWidth="1" min="3" max="3"/>
    <col width="18" customWidth="1" min="4" max="4"/>
    <col width="12" customWidth="1" min="5" max="5"/>
    <col width="16" customWidth="1" min="6" max="6"/>
    <col width="29" customWidth="1" min="7" max="7"/>
    <col width="20" customWidth="1" min="8" max="8"/>
    <col width="24" customWidth="1" min="9" max="9"/>
    <col width="36" customWidth="1" min="10" max="10"/>
    <col width="30" customWidth="1" min="11" max="11"/>
    <col width="28" customWidth="1" min="12" max="12"/>
    <col width="21" customWidth="1" min="13" max="13"/>
    <col width="38" customWidth="1" min="14" max="14"/>
    <col width="29" customWidth="1" min="15" max="15"/>
  </cols>
  <sheetData>
    <row r="1" ht="42" customHeight="1">
      <c r="A1" s="1" t="inlineStr">
        <is>
          <t>Employee ID</t>
        </is>
      </c>
      <c r="B1" s="1" t="inlineStr">
        <is>
          <t>Name</t>
        </is>
      </c>
      <c r="C1" s="1" t="inlineStr">
        <is>
          <t>Leave type</t>
        </is>
      </c>
      <c r="D1" s="1" t="inlineStr">
        <is>
          <t>Policy</t>
        </is>
      </c>
      <c r="E1" s="1" t="inlineStr">
        <is>
          <t>FTE</t>
        </is>
      </c>
      <c r="F1" s="1" t="inlineStr">
        <is>
          <t>Accrual starts</t>
        </is>
      </c>
      <c r="G1" s="1" t="inlineStr">
        <is>
          <t>Full-year allowance (hours)</t>
        </is>
      </c>
      <c r="H1" s="1" t="inlineStr">
        <is>
          <t>Accrual method</t>
        </is>
      </c>
      <c r="I1" s="1" t="inlineStr">
        <is>
          <t>Carryover in (hours)</t>
        </is>
      </c>
      <c r="J1" s="1" t="inlineStr">
        <is>
          <t>Accrued / granted to date (hours)</t>
        </is>
      </c>
      <c r="K1" s="1" t="inlineStr">
        <is>
          <t>Taken through as-of (hours)</t>
        </is>
      </c>
      <c r="L1" s="1" t="inlineStr">
        <is>
          <t>Approved future (hours)</t>
        </is>
      </c>
      <c r="M1" s="1" t="inlineStr">
        <is>
          <t>Pending (hours)</t>
        </is>
      </c>
      <c r="N1" s="1" t="inlineStr">
        <is>
          <t>Available after commitments (hours)</t>
        </is>
      </c>
      <c r="O1" s="1" t="inlineStr">
        <is>
          <t>Available scheduled days</t>
        </is>
      </c>
    </row>
    <row r="2">
      <c r="A2" s="14">
        <f>IF(INDEX('Employees'!$I$2:$I$101,INT((ROW()-2)/3)+1)="","",IF(INDEX('Employees'!$I$2:$I$101,INT((ROW()-2)/3)+1)&lt;&gt;"OK",NA(),INDEX('Employees'!$A$2:$A$101,INT((ROW()-2)/3)+1)))</f>
        <v/>
      </c>
      <c r="B2" s="8">
        <f>IF($A2="","",VLOOKUP($A2,'Employees'!$A$2:$I$101,2,FALSE))</f>
        <v/>
      </c>
      <c r="C2" s="8">
        <f>IF($A2="","",INDEX('Settings'!$H$11:$H$13,MOD(ROW()-2,3)+1))</f>
        <v/>
      </c>
      <c r="D2" s="8">
        <f>IF($A2="","",VLOOKUP($A2,'Employees'!$A$2:$I$101,4,FALSE))</f>
        <v/>
      </c>
      <c r="E2" s="13">
        <f>IF($A2="","",VLOOKUP($A2,'Employees'!$A$2:$I$101,5,FALSE))</f>
        <v/>
      </c>
      <c r="F2" s="6">
        <f>IF($A2="","",MAX('Settings'!$B$2,VLOOKUP($A2,'Employees'!$A$2:$I$101,3,FALSE)))</f>
        <v/>
      </c>
      <c r="G2" s="13">
        <f>IF($A2="","",IF(OR('Settings'!$B$7&lt;&gt;"OK",INDEX('Settings'!$F$11:$F$16,MATCH($D2&amp;"_"&amp;$C2,'Settings'!$E$11:$E$16,0))&lt;&gt;"OK"),NA(),INDEX('Settings'!$C$11:$C$16,MATCH($D2&amp;"_"&amp;$C2,'Settings'!$E$11:$E$16,0))*'Settings'!$B$4*$E2))</f>
        <v/>
      </c>
      <c r="H2" s="8">
        <f>IF($A2="","",INDEX('Settings'!$D$11:$D$16,MATCH($D2&amp;"_"&amp;$C2,'Settings'!$E$11:$E$16,0)))</f>
        <v/>
      </c>
      <c r="I2" s="13">
        <f>IF($A2="","",INDEX('Employees'!$F$2:$H$101,MATCH($A2,'Employees'!$A$2:$A$101,0),MATCH($C2,'Settings'!$H$11:$H$13,0)))</f>
        <v/>
      </c>
      <c r="J2" s="13">
        <f>IF($A2="","",IF(OR('Settings'!$B$3&lt;$F2,$F2&gt;'Settings'!$B$5),0,IF($H2="Front-loaded",$G2*('Settings'!$B$5-$F2+1)/('Settings'!$B$5-'Settings'!$B$2+1),$G2*(MIN('Settings'!$B$3,'Settings'!$B$5)-$F2+1)/('Settings'!$B$5-'Settings'!$B$2+1))))</f>
        <v/>
      </c>
      <c r="K2" s="13">
        <f>IF($A2="","",SUMIFS('Requests log'!$N$2:$N$1001,'Requests log'!$B$2:$B$1001,$A2,'Requests log'!$D$2:$D$1001,$C2))</f>
        <v/>
      </c>
      <c r="L2" s="13">
        <f>IF($A2="","",SUMIFS('Requests log'!$O$2:$O$1001,'Requests log'!$B$2:$B$1001,$A2,'Requests log'!$D$2:$D$1001,$C2))</f>
        <v/>
      </c>
      <c r="M2" s="13">
        <f>IF($A2="","",SUMIFS('Requests log'!$I$2:$I$1001,'Requests log'!$B$2:$B$1001,$A2,'Requests log'!$D$2:$D$1001,$C2,'Requests log'!$J$2:$J$1001,"Pending"))</f>
        <v/>
      </c>
      <c r="N2" s="13">
        <f>IF($A2="","",I2+J2-K2-L2-M2)</f>
        <v/>
      </c>
      <c r="O2" s="13">
        <f>IF($A2="","",N2/('Settings'!$B$4*E2))</f>
        <v/>
      </c>
    </row>
    <row r="3">
      <c r="A3" s="14">
        <f>IF(INDEX('Employees'!$I$2:$I$101,INT((ROW()-2)/3)+1)="","",IF(INDEX('Employees'!$I$2:$I$101,INT((ROW()-2)/3)+1)&lt;&gt;"OK",NA(),INDEX('Employees'!$A$2:$A$101,INT((ROW()-2)/3)+1)))</f>
        <v/>
      </c>
      <c r="B3" s="8">
        <f>IF($A3="","",VLOOKUP($A3,'Employees'!$A$2:$I$101,2,FALSE))</f>
        <v/>
      </c>
      <c r="C3" s="8">
        <f>IF($A3="","",INDEX('Settings'!$H$11:$H$13,MOD(ROW()-2,3)+1))</f>
        <v/>
      </c>
      <c r="D3" s="8">
        <f>IF($A3="","",VLOOKUP($A3,'Employees'!$A$2:$I$101,4,FALSE))</f>
        <v/>
      </c>
      <c r="E3" s="13">
        <f>IF($A3="","",VLOOKUP($A3,'Employees'!$A$2:$I$101,5,FALSE))</f>
        <v/>
      </c>
      <c r="F3" s="6">
        <f>IF($A3="","",MAX('Settings'!$B$2,VLOOKUP($A3,'Employees'!$A$2:$I$101,3,FALSE)))</f>
        <v/>
      </c>
      <c r="G3" s="13">
        <f>IF($A3="","",IF(OR('Settings'!$B$7&lt;&gt;"OK",INDEX('Settings'!$F$11:$F$16,MATCH($D3&amp;"_"&amp;$C3,'Settings'!$E$11:$E$16,0))&lt;&gt;"OK"),NA(),INDEX('Settings'!$C$11:$C$16,MATCH($D3&amp;"_"&amp;$C3,'Settings'!$E$11:$E$16,0))*'Settings'!$B$4*$E3))</f>
        <v/>
      </c>
      <c r="H3" s="8">
        <f>IF($A3="","",INDEX('Settings'!$D$11:$D$16,MATCH($D3&amp;"_"&amp;$C3,'Settings'!$E$11:$E$16,0)))</f>
        <v/>
      </c>
      <c r="I3" s="13">
        <f>IF($A3="","",INDEX('Employees'!$F$2:$H$101,MATCH($A3,'Employees'!$A$2:$A$101,0),MATCH($C3,'Settings'!$H$11:$H$13,0)))</f>
        <v/>
      </c>
      <c r="J3" s="13">
        <f>IF($A3="","",IF(OR('Settings'!$B$3&lt;$F3,$F3&gt;'Settings'!$B$5),0,IF($H3="Front-loaded",$G3*('Settings'!$B$5-$F3+1)/('Settings'!$B$5-'Settings'!$B$2+1),$G3*(MIN('Settings'!$B$3,'Settings'!$B$5)-$F3+1)/('Settings'!$B$5-'Settings'!$B$2+1))))</f>
        <v/>
      </c>
      <c r="K3" s="13">
        <f>IF($A3="","",SUMIFS('Requests log'!$N$2:$N$1001,'Requests log'!$B$2:$B$1001,$A3,'Requests log'!$D$2:$D$1001,$C3))</f>
        <v/>
      </c>
      <c r="L3" s="13">
        <f>IF($A3="","",SUMIFS('Requests log'!$O$2:$O$1001,'Requests log'!$B$2:$B$1001,$A3,'Requests log'!$D$2:$D$1001,$C3))</f>
        <v/>
      </c>
      <c r="M3" s="13">
        <f>IF($A3="","",SUMIFS('Requests log'!$I$2:$I$1001,'Requests log'!$B$2:$B$1001,$A3,'Requests log'!$D$2:$D$1001,$C3,'Requests log'!$J$2:$J$1001,"Pending"))</f>
        <v/>
      </c>
      <c r="N3" s="13">
        <f>IF($A3="","",I3+J3-K3-L3-M3)</f>
        <v/>
      </c>
      <c r="O3" s="13">
        <f>IF($A3="","",N3/('Settings'!$B$4*E3))</f>
        <v/>
      </c>
    </row>
    <row r="4">
      <c r="A4" s="14">
        <f>IF(INDEX('Employees'!$I$2:$I$101,INT((ROW()-2)/3)+1)="","",IF(INDEX('Employees'!$I$2:$I$101,INT((ROW()-2)/3)+1)&lt;&gt;"OK",NA(),INDEX('Employees'!$A$2:$A$101,INT((ROW()-2)/3)+1)))</f>
        <v/>
      </c>
      <c r="B4" s="8">
        <f>IF($A4="","",VLOOKUP($A4,'Employees'!$A$2:$I$101,2,FALSE))</f>
        <v/>
      </c>
      <c r="C4" s="8">
        <f>IF($A4="","",INDEX('Settings'!$H$11:$H$13,MOD(ROW()-2,3)+1))</f>
        <v/>
      </c>
      <c r="D4" s="8">
        <f>IF($A4="","",VLOOKUP($A4,'Employees'!$A$2:$I$101,4,FALSE))</f>
        <v/>
      </c>
      <c r="E4" s="13">
        <f>IF($A4="","",VLOOKUP($A4,'Employees'!$A$2:$I$101,5,FALSE))</f>
        <v/>
      </c>
      <c r="F4" s="6">
        <f>IF($A4="","",MAX('Settings'!$B$2,VLOOKUP($A4,'Employees'!$A$2:$I$101,3,FALSE)))</f>
        <v/>
      </c>
      <c r="G4" s="13">
        <f>IF($A4="","",IF(OR('Settings'!$B$7&lt;&gt;"OK",INDEX('Settings'!$F$11:$F$16,MATCH($D4&amp;"_"&amp;$C4,'Settings'!$E$11:$E$16,0))&lt;&gt;"OK"),NA(),INDEX('Settings'!$C$11:$C$16,MATCH($D4&amp;"_"&amp;$C4,'Settings'!$E$11:$E$16,0))*'Settings'!$B$4*$E4))</f>
        <v/>
      </c>
      <c r="H4" s="8">
        <f>IF($A4="","",INDEX('Settings'!$D$11:$D$16,MATCH($D4&amp;"_"&amp;$C4,'Settings'!$E$11:$E$16,0)))</f>
        <v/>
      </c>
      <c r="I4" s="13">
        <f>IF($A4="","",INDEX('Employees'!$F$2:$H$101,MATCH($A4,'Employees'!$A$2:$A$101,0),MATCH($C4,'Settings'!$H$11:$H$13,0)))</f>
        <v/>
      </c>
      <c r="J4" s="13">
        <f>IF($A4="","",IF(OR('Settings'!$B$3&lt;$F4,$F4&gt;'Settings'!$B$5),0,IF($H4="Front-loaded",$G4*('Settings'!$B$5-$F4+1)/('Settings'!$B$5-'Settings'!$B$2+1),$G4*(MIN('Settings'!$B$3,'Settings'!$B$5)-$F4+1)/('Settings'!$B$5-'Settings'!$B$2+1))))</f>
        <v/>
      </c>
      <c r="K4" s="13">
        <f>IF($A4="","",SUMIFS('Requests log'!$N$2:$N$1001,'Requests log'!$B$2:$B$1001,$A4,'Requests log'!$D$2:$D$1001,$C4))</f>
        <v/>
      </c>
      <c r="L4" s="13">
        <f>IF($A4="","",SUMIFS('Requests log'!$O$2:$O$1001,'Requests log'!$B$2:$B$1001,$A4,'Requests log'!$D$2:$D$1001,$C4))</f>
        <v/>
      </c>
      <c r="M4" s="13">
        <f>IF($A4="","",SUMIFS('Requests log'!$I$2:$I$1001,'Requests log'!$B$2:$B$1001,$A4,'Requests log'!$D$2:$D$1001,$C4,'Requests log'!$J$2:$J$1001,"Pending"))</f>
        <v/>
      </c>
      <c r="N4" s="13">
        <f>IF($A4="","",I4+J4-K4-L4-M4)</f>
        <v/>
      </c>
      <c r="O4" s="13">
        <f>IF($A4="","",N4/('Settings'!$B$4*E4))</f>
        <v/>
      </c>
    </row>
    <row r="5">
      <c r="A5" s="14">
        <f>IF(INDEX('Employees'!$I$2:$I$101,INT((ROW()-2)/3)+1)="","",IF(INDEX('Employees'!$I$2:$I$101,INT((ROW()-2)/3)+1)&lt;&gt;"OK",NA(),INDEX('Employees'!$A$2:$A$101,INT((ROW()-2)/3)+1)))</f>
        <v/>
      </c>
      <c r="B5" s="8">
        <f>IF($A5="","",VLOOKUP($A5,'Employees'!$A$2:$I$101,2,FALSE))</f>
        <v/>
      </c>
      <c r="C5" s="8">
        <f>IF($A5="","",INDEX('Settings'!$H$11:$H$13,MOD(ROW()-2,3)+1))</f>
        <v/>
      </c>
      <c r="D5" s="8">
        <f>IF($A5="","",VLOOKUP($A5,'Employees'!$A$2:$I$101,4,FALSE))</f>
        <v/>
      </c>
      <c r="E5" s="13">
        <f>IF($A5="","",VLOOKUP($A5,'Employees'!$A$2:$I$101,5,FALSE))</f>
        <v/>
      </c>
      <c r="F5" s="6">
        <f>IF($A5="","",MAX('Settings'!$B$2,VLOOKUP($A5,'Employees'!$A$2:$I$101,3,FALSE)))</f>
        <v/>
      </c>
      <c r="G5" s="13">
        <f>IF($A5="","",IF(OR('Settings'!$B$7&lt;&gt;"OK",INDEX('Settings'!$F$11:$F$16,MATCH($D5&amp;"_"&amp;$C5,'Settings'!$E$11:$E$16,0))&lt;&gt;"OK"),NA(),INDEX('Settings'!$C$11:$C$16,MATCH($D5&amp;"_"&amp;$C5,'Settings'!$E$11:$E$16,0))*'Settings'!$B$4*$E5))</f>
        <v/>
      </c>
      <c r="H5" s="8">
        <f>IF($A5="","",INDEX('Settings'!$D$11:$D$16,MATCH($D5&amp;"_"&amp;$C5,'Settings'!$E$11:$E$16,0)))</f>
        <v/>
      </c>
      <c r="I5" s="13">
        <f>IF($A5="","",INDEX('Employees'!$F$2:$H$101,MATCH($A5,'Employees'!$A$2:$A$101,0),MATCH($C5,'Settings'!$H$11:$H$13,0)))</f>
        <v/>
      </c>
      <c r="J5" s="13">
        <f>IF($A5="","",IF(OR('Settings'!$B$3&lt;$F5,$F5&gt;'Settings'!$B$5),0,IF($H5="Front-loaded",$G5*('Settings'!$B$5-$F5+1)/('Settings'!$B$5-'Settings'!$B$2+1),$G5*(MIN('Settings'!$B$3,'Settings'!$B$5)-$F5+1)/('Settings'!$B$5-'Settings'!$B$2+1))))</f>
        <v/>
      </c>
      <c r="K5" s="13">
        <f>IF($A5="","",SUMIFS('Requests log'!$N$2:$N$1001,'Requests log'!$B$2:$B$1001,$A5,'Requests log'!$D$2:$D$1001,$C5))</f>
        <v/>
      </c>
      <c r="L5" s="13">
        <f>IF($A5="","",SUMIFS('Requests log'!$O$2:$O$1001,'Requests log'!$B$2:$B$1001,$A5,'Requests log'!$D$2:$D$1001,$C5))</f>
        <v/>
      </c>
      <c r="M5" s="13">
        <f>IF($A5="","",SUMIFS('Requests log'!$I$2:$I$1001,'Requests log'!$B$2:$B$1001,$A5,'Requests log'!$D$2:$D$1001,$C5,'Requests log'!$J$2:$J$1001,"Pending"))</f>
        <v/>
      </c>
      <c r="N5" s="13">
        <f>IF($A5="","",I5+J5-K5-L5-M5)</f>
        <v/>
      </c>
      <c r="O5" s="13">
        <f>IF($A5="","",N5/('Settings'!$B$4*E5))</f>
        <v/>
      </c>
    </row>
    <row r="6">
      <c r="A6" s="14">
        <f>IF(INDEX('Employees'!$I$2:$I$101,INT((ROW()-2)/3)+1)="","",IF(INDEX('Employees'!$I$2:$I$101,INT((ROW()-2)/3)+1)&lt;&gt;"OK",NA(),INDEX('Employees'!$A$2:$A$101,INT((ROW()-2)/3)+1)))</f>
        <v/>
      </c>
      <c r="B6" s="8">
        <f>IF($A6="","",VLOOKUP($A6,'Employees'!$A$2:$I$101,2,FALSE))</f>
        <v/>
      </c>
      <c r="C6" s="8">
        <f>IF($A6="","",INDEX('Settings'!$H$11:$H$13,MOD(ROW()-2,3)+1))</f>
        <v/>
      </c>
      <c r="D6" s="8">
        <f>IF($A6="","",VLOOKUP($A6,'Employees'!$A$2:$I$101,4,FALSE))</f>
        <v/>
      </c>
      <c r="E6" s="13">
        <f>IF($A6="","",VLOOKUP($A6,'Employees'!$A$2:$I$101,5,FALSE))</f>
        <v/>
      </c>
      <c r="F6" s="6">
        <f>IF($A6="","",MAX('Settings'!$B$2,VLOOKUP($A6,'Employees'!$A$2:$I$101,3,FALSE)))</f>
        <v/>
      </c>
      <c r="G6" s="13">
        <f>IF($A6="","",IF(OR('Settings'!$B$7&lt;&gt;"OK",INDEX('Settings'!$F$11:$F$16,MATCH($D6&amp;"_"&amp;$C6,'Settings'!$E$11:$E$16,0))&lt;&gt;"OK"),NA(),INDEX('Settings'!$C$11:$C$16,MATCH($D6&amp;"_"&amp;$C6,'Settings'!$E$11:$E$16,0))*'Settings'!$B$4*$E6))</f>
        <v/>
      </c>
      <c r="H6" s="8">
        <f>IF($A6="","",INDEX('Settings'!$D$11:$D$16,MATCH($D6&amp;"_"&amp;$C6,'Settings'!$E$11:$E$16,0)))</f>
        <v/>
      </c>
      <c r="I6" s="13">
        <f>IF($A6="","",INDEX('Employees'!$F$2:$H$101,MATCH($A6,'Employees'!$A$2:$A$101,0),MATCH($C6,'Settings'!$H$11:$H$13,0)))</f>
        <v/>
      </c>
      <c r="J6" s="13">
        <f>IF($A6="","",IF(OR('Settings'!$B$3&lt;$F6,$F6&gt;'Settings'!$B$5),0,IF($H6="Front-loaded",$G6*('Settings'!$B$5-$F6+1)/('Settings'!$B$5-'Settings'!$B$2+1),$G6*(MIN('Settings'!$B$3,'Settings'!$B$5)-$F6+1)/('Settings'!$B$5-'Settings'!$B$2+1))))</f>
        <v/>
      </c>
      <c r="K6" s="13">
        <f>IF($A6="","",SUMIFS('Requests log'!$N$2:$N$1001,'Requests log'!$B$2:$B$1001,$A6,'Requests log'!$D$2:$D$1001,$C6))</f>
        <v/>
      </c>
      <c r="L6" s="13">
        <f>IF($A6="","",SUMIFS('Requests log'!$O$2:$O$1001,'Requests log'!$B$2:$B$1001,$A6,'Requests log'!$D$2:$D$1001,$C6))</f>
        <v/>
      </c>
      <c r="M6" s="13">
        <f>IF($A6="","",SUMIFS('Requests log'!$I$2:$I$1001,'Requests log'!$B$2:$B$1001,$A6,'Requests log'!$D$2:$D$1001,$C6,'Requests log'!$J$2:$J$1001,"Pending"))</f>
        <v/>
      </c>
      <c r="N6" s="13">
        <f>IF($A6="","",I6+J6-K6-L6-M6)</f>
        <v/>
      </c>
      <c r="O6" s="13">
        <f>IF($A6="","",N6/('Settings'!$B$4*E6))</f>
        <v/>
      </c>
    </row>
    <row r="7">
      <c r="A7" s="14">
        <f>IF(INDEX('Employees'!$I$2:$I$101,INT((ROW()-2)/3)+1)="","",IF(INDEX('Employees'!$I$2:$I$101,INT((ROW()-2)/3)+1)&lt;&gt;"OK",NA(),INDEX('Employees'!$A$2:$A$101,INT((ROW()-2)/3)+1)))</f>
        <v/>
      </c>
      <c r="B7" s="8">
        <f>IF($A7="","",VLOOKUP($A7,'Employees'!$A$2:$I$101,2,FALSE))</f>
        <v/>
      </c>
      <c r="C7" s="8">
        <f>IF($A7="","",INDEX('Settings'!$H$11:$H$13,MOD(ROW()-2,3)+1))</f>
        <v/>
      </c>
      <c r="D7" s="8">
        <f>IF($A7="","",VLOOKUP($A7,'Employees'!$A$2:$I$101,4,FALSE))</f>
        <v/>
      </c>
      <c r="E7" s="13">
        <f>IF($A7="","",VLOOKUP($A7,'Employees'!$A$2:$I$101,5,FALSE))</f>
        <v/>
      </c>
      <c r="F7" s="6">
        <f>IF($A7="","",MAX('Settings'!$B$2,VLOOKUP($A7,'Employees'!$A$2:$I$101,3,FALSE)))</f>
        <v/>
      </c>
      <c r="G7" s="13">
        <f>IF($A7="","",IF(OR('Settings'!$B$7&lt;&gt;"OK",INDEX('Settings'!$F$11:$F$16,MATCH($D7&amp;"_"&amp;$C7,'Settings'!$E$11:$E$16,0))&lt;&gt;"OK"),NA(),INDEX('Settings'!$C$11:$C$16,MATCH($D7&amp;"_"&amp;$C7,'Settings'!$E$11:$E$16,0))*'Settings'!$B$4*$E7))</f>
        <v/>
      </c>
      <c r="H7" s="8">
        <f>IF($A7="","",INDEX('Settings'!$D$11:$D$16,MATCH($D7&amp;"_"&amp;$C7,'Settings'!$E$11:$E$16,0)))</f>
        <v/>
      </c>
      <c r="I7" s="13">
        <f>IF($A7="","",INDEX('Employees'!$F$2:$H$101,MATCH($A7,'Employees'!$A$2:$A$101,0),MATCH($C7,'Settings'!$H$11:$H$13,0)))</f>
        <v/>
      </c>
      <c r="J7" s="13">
        <f>IF($A7="","",IF(OR('Settings'!$B$3&lt;$F7,$F7&gt;'Settings'!$B$5),0,IF($H7="Front-loaded",$G7*('Settings'!$B$5-$F7+1)/('Settings'!$B$5-'Settings'!$B$2+1),$G7*(MIN('Settings'!$B$3,'Settings'!$B$5)-$F7+1)/('Settings'!$B$5-'Settings'!$B$2+1))))</f>
        <v/>
      </c>
      <c r="K7" s="13">
        <f>IF($A7="","",SUMIFS('Requests log'!$N$2:$N$1001,'Requests log'!$B$2:$B$1001,$A7,'Requests log'!$D$2:$D$1001,$C7))</f>
        <v/>
      </c>
      <c r="L7" s="13">
        <f>IF($A7="","",SUMIFS('Requests log'!$O$2:$O$1001,'Requests log'!$B$2:$B$1001,$A7,'Requests log'!$D$2:$D$1001,$C7))</f>
        <v/>
      </c>
      <c r="M7" s="13">
        <f>IF($A7="","",SUMIFS('Requests log'!$I$2:$I$1001,'Requests log'!$B$2:$B$1001,$A7,'Requests log'!$D$2:$D$1001,$C7,'Requests log'!$J$2:$J$1001,"Pending"))</f>
        <v/>
      </c>
      <c r="N7" s="13">
        <f>IF($A7="","",I7+J7-K7-L7-M7)</f>
        <v/>
      </c>
      <c r="O7" s="13">
        <f>IF($A7="","",N7/('Settings'!$B$4*E7))</f>
        <v/>
      </c>
    </row>
    <row r="8">
      <c r="A8" s="14">
        <f>IF(INDEX('Employees'!$I$2:$I$101,INT((ROW()-2)/3)+1)="","",IF(INDEX('Employees'!$I$2:$I$101,INT((ROW()-2)/3)+1)&lt;&gt;"OK",NA(),INDEX('Employees'!$A$2:$A$101,INT((ROW()-2)/3)+1)))</f>
        <v/>
      </c>
      <c r="B8" s="8">
        <f>IF($A8="","",VLOOKUP($A8,'Employees'!$A$2:$I$101,2,FALSE))</f>
        <v/>
      </c>
      <c r="C8" s="8">
        <f>IF($A8="","",INDEX('Settings'!$H$11:$H$13,MOD(ROW()-2,3)+1))</f>
        <v/>
      </c>
      <c r="D8" s="8">
        <f>IF($A8="","",VLOOKUP($A8,'Employees'!$A$2:$I$101,4,FALSE))</f>
        <v/>
      </c>
      <c r="E8" s="13">
        <f>IF($A8="","",VLOOKUP($A8,'Employees'!$A$2:$I$101,5,FALSE))</f>
        <v/>
      </c>
      <c r="F8" s="6">
        <f>IF($A8="","",MAX('Settings'!$B$2,VLOOKUP($A8,'Employees'!$A$2:$I$101,3,FALSE)))</f>
        <v/>
      </c>
      <c r="G8" s="13">
        <f>IF($A8="","",IF(OR('Settings'!$B$7&lt;&gt;"OK",INDEX('Settings'!$F$11:$F$16,MATCH($D8&amp;"_"&amp;$C8,'Settings'!$E$11:$E$16,0))&lt;&gt;"OK"),NA(),INDEX('Settings'!$C$11:$C$16,MATCH($D8&amp;"_"&amp;$C8,'Settings'!$E$11:$E$16,0))*'Settings'!$B$4*$E8))</f>
        <v/>
      </c>
      <c r="H8" s="8">
        <f>IF($A8="","",INDEX('Settings'!$D$11:$D$16,MATCH($D8&amp;"_"&amp;$C8,'Settings'!$E$11:$E$16,0)))</f>
        <v/>
      </c>
      <c r="I8" s="13">
        <f>IF($A8="","",INDEX('Employees'!$F$2:$H$101,MATCH($A8,'Employees'!$A$2:$A$101,0),MATCH($C8,'Settings'!$H$11:$H$13,0)))</f>
        <v/>
      </c>
      <c r="J8" s="13">
        <f>IF($A8="","",IF(OR('Settings'!$B$3&lt;$F8,$F8&gt;'Settings'!$B$5),0,IF($H8="Front-loaded",$G8*('Settings'!$B$5-$F8+1)/('Settings'!$B$5-'Settings'!$B$2+1),$G8*(MIN('Settings'!$B$3,'Settings'!$B$5)-$F8+1)/('Settings'!$B$5-'Settings'!$B$2+1))))</f>
        <v/>
      </c>
      <c r="K8" s="13">
        <f>IF($A8="","",SUMIFS('Requests log'!$N$2:$N$1001,'Requests log'!$B$2:$B$1001,$A8,'Requests log'!$D$2:$D$1001,$C8))</f>
        <v/>
      </c>
      <c r="L8" s="13">
        <f>IF($A8="","",SUMIFS('Requests log'!$O$2:$O$1001,'Requests log'!$B$2:$B$1001,$A8,'Requests log'!$D$2:$D$1001,$C8))</f>
        <v/>
      </c>
      <c r="M8" s="13">
        <f>IF($A8="","",SUMIFS('Requests log'!$I$2:$I$1001,'Requests log'!$B$2:$B$1001,$A8,'Requests log'!$D$2:$D$1001,$C8,'Requests log'!$J$2:$J$1001,"Pending"))</f>
        <v/>
      </c>
      <c r="N8" s="13">
        <f>IF($A8="","",I8+J8-K8-L8-M8)</f>
        <v/>
      </c>
      <c r="O8" s="13">
        <f>IF($A8="","",N8/('Settings'!$B$4*E8))</f>
        <v/>
      </c>
    </row>
    <row r="9">
      <c r="A9" s="14">
        <f>IF(INDEX('Employees'!$I$2:$I$101,INT((ROW()-2)/3)+1)="","",IF(INDEX('Employees'!$I$2:$I$101,INT((ROW()-2)/3)+1)&lt;&gt;"OK",NA(),INDEX('Employees'!$A$2:$A$101,INT((ROW()-2)/3)+1)))</f>
        <v/>
      </c>
      <c r="B9" s="8">
        <f>IF($A9="","",VLOOKUP($A9,'Employees'!$A$2:$I$101,2,FALSE))</f>
        <v/>
      </c>
      <c r="C9" s="8">
        <f>IF($A9="","",INDEX('Settings'!$H$11:$H$13,MOD(ROW()-2,3)+1))</f>
        <v/>
      </c>
      <c r="D9" s="8">
        <f>IF($A9="","",VLOOKUP($A9,'Employees'!$A$2:$I$101,4,FALSE))</f>
        <v/>
      </c>
      <c r="E9" s="13">
        <f>IF($A9="","",VLOOKUP($A9,'Employees'!$A$2:$I$101,5,FALSE))</f>
        <v/>
      </c>
      <c r="F9" s="6">
        <f>IF($A9="","",MAX('Settings'!$B$2,VLOOKUP($A9,'Employees'!$A$2:$I$101,3,FALSE)))</f>
        <v/>
      </c>
      <c r="G9" s="13">
        <f>IF($A9="","",IF(OR('Settings'!$B$7&lt;&gt;"OK",INDEX('Settings'!$F$11:$F$16,MATCH($D9&amp;"_"&amp;$C9,'Settings'!$E$11:$E$16,0))&lt;&gt;"OK"),NA(),INDEX('Settings'!$C$11:$C$16,MATCH($D9&amp;"_"&amp;$C9,'Settings'!$E$11:$E$16,0))*'Settings'!$B$4*$E9))</f>
        <v/>
      </c>
      <c r="H9" s="8">
        <f>IF($A9="","",INDEX('Settings'!$D$11:$D$16,MATCH($D9&amp;"_"&amp;$C9,'Settings'!$E$11:$E$16,0)))</f>
        <v/>
      </c>
      <c r="I9" s="13">
        <f>IF($A9="","",INDEX('Employees'!$F$2:$H$101,MATCH($A9,'Employees'!$A$2:$A$101,0),MATCH($C9,'Settings'!$H$11:$H$13,0)))</f>
        <v/>
      </c>
      <c r="J9" s="13">
        <f>IF($A9="","",IF(OR('Settings'!$B$3&lt;$F9,$F9&gt;'Settings'!$B$5),0,IF($H9="Front-loaded",$G9*('Settings'!$B$5-$F9+1)/('Settings'!$B$5-'Settings'!$B$2+1),$G9*(MIN('Settings'!$B$3,'Settings'!$B$5)-$F9+1)/('Settings'!$B$5-'Settings'!$B$2+1))))</f>
        <v/>
      </c>
      <c r="K9" s="13">
        <f>IF($A9="","",SUMIFS('Requests log'!$N$2:$N$1001,'Requests log'!$B$2:$B$1001,$A9,'Requests log'!$D$2:$D$1001,$C9))</f>
        <v/>
      </c>
      <c r="L9" s="13">
        <f>IF($A9="","",SUMIFS('Requests log'!$O$2:$O$1001,'Requests log'!$B$2:$B$1001,$A9,'Requests log'!$D$2:$D$1001,$C9))</f>
        <v/>
      </c>
      <c r="M9" s="13">
        <f>IF($A9="","",SUMIFS('Requests log'!$I$2:$I$1001,'Requests log'!$B$2:$B$1001,$A9,'Requests log'!$D$2:$D$1001,$C9,'Requests log'!$J$2:$J$1001,"Pending"))</f>
        <v/>
      </c>
      <c r="N9" s="13">
        <f>IF($A9="","",I9+J9-K9-L9-M9)</f>
        <v/>
      </c>
      <c r="O9" s="13">
        <f>IF($A9="","",N9/('Settings'!$B$4*E9))</f>
        <v/>
      </c>
    </row>
    <row r="10">
      <c r="A10" s="14">
        <f>IF(INDEX('Employees'!$I$2:$I$101,INT((ROW()-2)/3)+1)="","",IF(INDEX('Employees'!$I$2:$I$101,INT((ROW()-2)/3)+1)&lt;&gt;"OK",NA(),INDEX('Employees'!$A$2:$A$101,INT((ROW()-2)/3)+1)))</f>
        <v/>
      </c>
      <c r="B10" s="8">
        <f>IF($A10="","",VLOOKUP($A10,'Employees'!$A$2:$I$101,2,FALSE))</f>
        <v/>
      </c>
      <c r="C10" s="8">
        <f>IF($A10="","",INDEX('Settings'!$H$11:$H$13,MOD(ROW()-2,3)+1))</f>
        <v/>
      </c>
      <c r="D10" s="8">
        <f>IF($A10="","",VLOOKUP($A10,'Employees'!$A$2:$I$101,4,FALSE))</f>
        <v/>
      </c>
      <c r="E10" s="13">
        <f>IF($A10="","",VLOOKUP($A10,'Employees'!$A$2:$I$101,5,FALSE))</f>
        <v/>
      </c>
      <c r="F10" s="6">
        <f>IF($A10="","",MAX('Settings'!$B$2,VLOOKUP($A10,'Employees'!$A$2:$I$101,3,FALSE)))</f>
        <v/>
      </c>
      <c r="G10" s="13">
        <f>IF($A10="","",IF(OR('Settings'!$B$7&lt;&gt;"OK",INDEX('Settings'!$F$11:$F$16,MATCH($D10&amp;"_"&amp;$C10,'Settings'!$E$11:$E$16,0))&lt;&gt;"OK"),NA(),INDEX('Settings'!$C$11:$C$16,MATCH($D10&amp;"_"&amp;$C10,'Settings'!$E$11:$E$16,0))*'Settings'!$B$4*$E10))</f>
        <v/>
      </c>
      <c r="H10" s="8">
        <f>IF($A10="","",INDEX('Settings'!$D$11:$D$16,MATCH($D10&amp;"_"&amp;$C10,'Settings'!$E$11:$E$16,0)))</f>
        <v/>
      </c>
      <c r="I10" s="13">
        <f>IF($A10="","",INDEX('Employees'!$F$2:$H$101,MATCH($A10,'Employees'!$A$2:$A$101,0),MATCH($C10,'Settings'!$H$11:$H$13,0)))</f>
        <v/>
      </c>
      <c r="J10" s="13">
        <f>IF($A10="","",IF(OR('Settings'!$B$3&lt;$F10,$F10&gt;'Settings'!$B$5),0,IF($H10="Front-loaded",$G10*('Settings'!$B$5-$F10+1)/('Settings'!$B$5-'Settings'!$B$2+1),$G10*(MIN('Settings'!$B$3,'Settings'!$B$5)-$F10+1)/('Settings'!$B$5-'Settings'!$B$2+1))))</f>
        <v/>
      </c>
      <c r="K10" s="13">
        <f>IF($A10="","",SUMIFS('Requests log'!$N$2:$N$1001,'Requests log'!$B$2:$B$1001,$A10,'Requests log'!$D$2:$D$1001,$C10))</f>
        <v/>
      </c>
      <c r="L10" s="13">
        <f>IF($A10="","",SUMIFS('Requests log'!$O$2:$O$1001,'Requests log'!$B$2:$B$1001,$A10,'Requests log'!$D$2:$D$1001,$C10))</f>
        <v/>
      </c>
      <c r="M10" s="13">
        <f>IF($A10="","",SUMIFS('Requests log'!$I$2:$I$1001,'Requests log'!$B$2:$B$1001,$A10,'Requests log'!$D$2:$D$1001,$C10,'Requests log'!$J$2:$J$1001,"Pending"))</f>
        <v/>
      </c>
      <c r="N10" s="13">
        <f>IF($A10="","",I10+J10-K10-L10-M10)</f>
        <v/>
      </c>
      <c r="O10" s="13">
        <f>IF($A10="","",N10/('Settings'!$B$4*E10))</f>
        <v/>
      </c>
    </row>
    <row r="11">
      <c r="A11" s="14">
        <f>IF(INDEX('Employees'!$I$2:$I$101,INT((ROW()-2)/3)+1)="","",IF(INDEX('Employees'!$I$2:$I$101,INT((ROW()-2)/3)+1)&lt;&gt;"OK",NA(),INDEX('Employees'!$A$2:$A$101,INT((ROW()-2)/3)+1)))</f>
        <v/>
      </c>
      <c r="B11" s="8">
        <f>IF($A11="","",VLOOKUP($A11,'Employees'!$A$2:$I$101,2,FALSE))</f>
        <v/>
      </c>
      <c r="C11" s="8">
        <f>IF($A11="","",INDEX('Settings'!$H$11:$H$13,MOD(ROW()-2,3)+1))</f>
        <v/>
      </c>
      <c r="D11" s="8">
        <f>IF($A11="","",VLOOKUP($A11,'Employees'!$A$2:$I$101,4,FALSE))</f>
        <v/>
      </c>
      <c r="E11" s="13">
        <f>IF($A11="","",VLOOKUP($A11,'Employees'!$A$2:$I$101,5,FALSE))</f>
        <v/>
      </c>
      <c r="F11" s="6">
        <f>IF($A11="","",MAX('Settings'!$B$2,VLOOKUP($A11,'Employees'!$A$2:$I$101,3,FALSE)))</f>
        <v/>
      </c>
      <c r="G11" s="13">
        <f>IF($A11="","",IF(OR('Settings'!$B$7&lt;&gt;"OK",INDEX('Settings'!$F$11:$F$16,MATCH($D11&amp;"_"&amp;$C11,'Settings'!$E$11:$E$16,0))&lt;&gt;"OK"),NA(),INDEX('Settings'!$C$11:$C$16,MATCH($D11&amp;"_"&amp;$C11,'Settings'!$E$11:$E$16,0))*'Settings'!$B$4*$E11))</f>
        <v/>
      </c>
      <c r="H11" s="8">
        <f>IF($A11="","",INDEX('Settings'!$D$11:$D$16,MATCH($D11&amp;"_"&amp;$C11,'Settings'!$E$11:$E$16,0)))</f>
        <v/>
      </c>
      <c r="I11" s="13">
        <f>IF($A11="","",INDEX('Employees'!$F$2:$H$101,MATCH($A11,'Employees'!$A$2:$A$101,0),MATCH($C11,'Settings'!$H$11:$H$13,0)))</f>
        <v/>
      </c>
      <c r="J11" s="13">
        <f>IF($A11="","",IF(OR('Settings'!$B$3&lt;$F11,$F11&gt;'Settings'!$B$5),0,IF($H11="Front-loaded",$G11*('Settings'!$B$5-$F11+1)/('Settings'!$B$5-'Settings'!$B$2+1),$G11*(MIN('Settings'!$B$3,'Settings'!$B$5)-$F11+1)/('Settings'!$B$5-'Settings'!$B$2+1))))</f>
        <v/>
      </c>
      <c r="K11" s="13">
        <f>IF($A11="","",SUMIFS('Requests log'!$N$2:$N$1001,'Requests log'!$B$2:$B$1001,$A11,'Requests log'!$D$2:$D$1001,$C11))</f>
        <v/>
      </c>
      <c r="L11" s="13">
        <f>IF($A11="","",SUMIFS('Requests log'!$O$2:$O$1001,'Requests log'!$B$2:$B$1001,$A11,'Requests log'!$D$2:$D$1001,$C11))</f>
        <v/>
      </c>
      <c r="M11" s="13">
        <f>IF($A11="","",SUMIFS('Requests log'!$I$2:$I$1001,'Requests log'!$B$2:$B$1001,$A11,'Requests log'!$D$2:$D$1001,$C11,'Requests log'!$J$2:$J$1001,"Pending"))</f>
        <v/>
      </c>
      <c r="N11" s="13">
        <f>IF($A11="","",I11+J11-K11-L11-M11)</f>
        <v/>
      </c>
      <c r="O11" s="13">
        <f>IF($A11="","",N11/('Settings'!$B$4*E11))</f>
        <v/>
      </c>
    </row>
    <row r="12">
      <c r="A12" s="14">
        <f>IF(INDEX('Employees'!$I$2:$I$101,INT((ROW()-2)/3)+1)="","",IF(INDEX('Employees'!$I$2:$I$101,INT((ROW()-2)/3)+1)&lt;&gt;"OK",NA(),INDEX('Employees'!$A$2:$A$101,INT((ROW()-2)/3)+1)))</f>
        <v/>
      </c>
      <c r="B12" s="8">
        <f>IF($A12="","",VLOOKUP($A12,'Employees'!$A$2:$I$101,2,FALSE))</f>
        <v/>
      </c>
      <c r="C12" s="8">
        <f>IF($A12="","",INDEX('Settings'!$H$11:$H$13,MOD(ROW()-2,3)+1))</f>
        <v/>
      </c>
      <c r="D12" s="8">
        <f>IF($A12="","",VLOOKUP($A12,'Employees'!$A$2:$I$101,4,FALSE))</f>
        <v/>
      </c>
      <c r="E12" s="13">
        <f>IF($A12="","",VLOOKUP($A12,'Employees'!$A$2:$I$101,5,FALSE))</f>
        <v/>
      </c>
      <c r="F12" s="6">
        <f>IF($A12="","",MAX('Settings'!$B$2,VLOOKUP($A12,'Employees'!$A$2:$I$101,3,FALSE)))</f>
        <v/>
      </c>
      <c r="G12" s="13">
        <f>IF($A12="","",IF(OR('Settings'!$B$7&lt;&gt;"OK",INDEX('Settings'!$F$11:$F$16,MATCH($D12&amp;"_"&amp;$C12,'Settings'!$E$11:$E$16,0))&lt;&gt;"OK"),NA(),INDEX('Settings'!$C$11:$C$16,MATCH($D12&amp;"_"&amp;$C12,'Settings'!$E$11:$E$16,0))*'Settings'!$B$4*$E12))</f>
        <v/>
      </c>
      <c r="H12" s="8">
        <f>IF($A12="","",INDEX('Settings'!$D$11:$D$16,MATCH($D12&amp;"_"&amp;$C12,'Settings'!$E$11:$E$16,0)))</f>
        <v/>
      </c>
      <c r="I12" s="13">
        <f>IF($A12="","",INDEX('Employees'!$F$2:$H$101,MATCH($A12,'Employees'!$A$2:$A$101,0),MATCH($C12,'Settings'!$H$11:$H$13,0)))</f>
        <v/>
      </c>
      <c r="J12" s="13">
        <f>IF($A12="","",IF(OR('Settings'!$B$3&lt;$F12,$F12&gt;'Settings'!$B$5),0,IF($H12="Front-loaded",$G12*('Settings'!$B$5-$F12+1)/('Settings'!$B$5-'Settings'!$B$2+1),$G12*(MIN('Settings'!$B$3,'Settings'!$B$5)-$F12+1)/('Settings'!$B$5-'Settings'!$B$2+1))))</f>
        <v/>
      </c>
      <c r="K12" s="13">
        <f>IF($A12="","",SUMIFS('Requests log'!$N$2:$N$1001,'Requests log'!$B$2:$B$1001,$A12,'Requests log'!$D$2:$D$1001,$C12))</f>
        <v/>
      </c>
      <c r="L12" s="13">
        <f>IF($A12="","",SUMIFS('Requests log'!$O$2:$O$1001,'Requests log'!$B$2:$B$1001,$A12,'Requests log'!$D$2:$D$1001,$C12))</f>
        <v/>
      </c>
      <c r="M12" s="13">
        <f>IF($A12="","",SUMIFS('Requests log'!$I$2:$I$1001,'Requests log'!$B$2:$B$1001,$A12,'Requests log'!$D$2:$D$1001,$C12,'Requests log'!$J$2:$J$1001,"Pending"))</f>
        <v/>
      </c>
      <c r="N12" s="13">
        <f>IF($A12="","",I12+J12-K12-L12-M12)</f>
        <v/>
      </c>
      <c r="O12" s="13">
        <f>IF($A12="","",N12/('Settings'!$B$4*E12))</f>
        <v/>
      </c>
    </row>
    <row r="13">
      <c r="A13" s="14">
        <f>IF(INDEX('Employees'!$I$2:$I$101,INT((ROW()-2)/3)+1)="","",IF(INDEX('Employees'!$I$2:$I$101,INT((ROW()-2)/3)+1)&lt;&gt;"OK",NA(),INDEX('Employees'!$A$2:$A$101,INT((ROW()-2)/3)+1)))</f>
        <v/>
      </c>
      <c r="B13" s="8">
        <f>IF($A13="","",VLOOKUP($A13,'Employees'!$A$2:$I$101,2,FALSE))</f>
        <v/>
      </c>
      <c r="C13" s="8">
        <f>IF($A13="","",INDEX('Settings'!$H$11:$H$13,MOD(ROW()-2,3)+1))</f>
        <v/>
      </c>
      <c r="D13" s="8">
        <f>IF($A13="","",VLOOKUP($A13,'Employees'!$A$2:$I$101,4,FALSE))</f>
        <v/>
      </c>
      <c r="E13" s="13">
        <f>IF($A13="","",VLOOKUP($A13,'Employees'!$A$2:$I$101,5,FALSE))</f>
        <v/>
      </c>
      <c r="F13" s="6">
        <f>IF($A13="","",MAX('Settings'!$B$2,VLOOKUP($A13,'Employees'!$A$2:$I$101,3,FALSE)))</f>
        <v/>
      </c>
      <c r="G13" s="13">
        <f>IF($A13="","",IF(OR('Settings'!$B$7&lt;&gt;"OK",INDEX('Settings'!$F$11:$F$16,MATCH($D13&amp;"_"&amp;$C13,'Settings'!$E$11:$E$16,0))&lt;&gt;"OK"),NA(),INDEX('Settings'!$C$11:$C$16,MATCH($D13&amp;"_"&amp;$C13,'Settings'!$E$11:$E$16,0))*'Settings'!$B$4*$E13))</f>
        <v/>
      </c>
      <c r="H13" s="8">
        <f>IF($A13="","",INDEX('Settings'!$D$11:$D$16,MATCH($D13&amp;"_"&amp;$C13,'Settings'!$E$11:$E$16,0)))</f>
        <v/>
      </c>
      <c r="I13" s="13">
        <f>IF($A13="","",INDEX('Employees'!$F$2:$H$101,MATCH($A13,'Employees'!$A$2:$A$101,0),MATCH($C13,'Settings'!$H$11:$H$13,0)))</f>
        <v/>
      </c>
      <c r="J13" s="13">
        <f>IF($A13="","",IF(OR('Settings'!$B$3&lt;$F13,$F13&gt;'Settings'!$B$5),0,IF($H13="Front-loaded",$G13*('Settings'!$B$5-$F13+1)/('Settings'!$B$5-'Settings'!$B$2+1),$G13*(MIN('Settings'!$B$3,'Settings'!$B$5)-$F13+1)/('Settings'!$B$5-'Settings'!$B$2+1))))</f>
        <v/>
      </c>
      <c r="K13" s="13">
        <f>IF($A13="","",SUMIFS('Requests log'!$N$2:$N$1001,'Requests log'!$B$2:$B$1001,$A13,'Requests log'!$D$2:$D$1001,$C13))</f>
        <v/>
      </c>
      <c r="L13" s="13">
        <f>IF($A13="","",SUMIFS('Requests log'!$O$2:$O$1001,'Requests log'!$B$2:$B$1001,$A13,'Requests log'!$D$2:$D$1001,$C13))</f>
        <v/>
      </c>
      <c r="M13" s="13">
        <f>IF($A13="","",SUMIFS('Requests log'!$I$2:$I$1001,'Requests log'!$B$2:$B$1001,$A13,'Requests log'!$D$2:$D$1001,$C13,'Requests log'!$J$2:$J$1001,"Pending"))</f>
        <v/>
      </c>
      <c r="N13" s="13">
        <f>IF($A13="","",I13+J13-K13-L13-M13)</f>
        <v/>
      </c>
      <c r="O13" s="13">
        <f>IF($A13="","",N13/('Settings'!$B$4*E13))</f>
        <v/>
      </c>
    </row>
    <row r="14">
      <c r="A14" s="14">
        <f>IF(INDEX('Employees'!$I$2:$I$101,INT((ROW()-2)/3)+1)="","",IF(INDEX('Employees'!$I$2:$I$101,INT((ROW()-2)/3)+1)&lt;&gt;"OK",NA(),INDEX('Employees'!$A$2:$A$101,INT((ROW()-2)/3)+1)))</f>
        <v/>
      </c>
      <c r="B14" s="8">
        <f>IF($A14="","",VLOOKUP($A14,'Employees'!$A$2:$I$101,2,FALSE))</f>
        <v/>
      </c>
      <c r="C14" s="8">
        <f>IF($A14="","",INDEX('Settings'!$H$11:$H$13,MOD(ROW()-2,3)+1))</f>
        <v/>
      </c>
      <c r="D14" s="8">
        <f>IF($A14="","",VLOOKUP($A14,'Employees'!$A$2:$I$101,4,FALSE))</f>
        <v/>
      </c>
      <c r="E14" s="13">
        <f>IF($A14="","",VLOOKUP($A14,'Employees'!$A$2:$I$101,5,FALSE))</f>
        <v/>
      </c>
      <c r="F14" s="6">
        <f>IF($A14="","",MAX('Settings'!$B$2,VLOOKUP($A14,'Employees'!$A$2:$I$101,3,FALSE)))</f>
        <v/>
      </c>
      <c r="G14" s="13">
        <f>IF($A14="","",IF(OR('Settings'!$B$7&lt;&gt;"OK",INDEX('Settings'!$F$11:$F$16,MATCH($D14&amp;"_"&amp;$C14,'Settings'!$E$11:$E$16,0))&lt;&gt;"OK"),NA(),INDEX('Settings'!$C$11:$C$16,MATCH($D14&amp;"_"&amp;$C14,'Settings'!$E$11:$E$16,0))*'Settings'!$B$4*$E14))</f>
        <v/>
      </c>
      <c r="H14" s="8">
        <f>IF($A14="","",INDEX('Settings'!$D$11:$D$16,MATCH($D14&amp;"_"&amp;$C14,'Settings'!$E$11:$E$16,0)))</f>
        <v/>
      </c>
      <c r="I14" s="13">
        <f>IF($A14="","",INDEX('Employees'!$F$2:$H$101,MATCH($A14,'Employees'!$A$2:$A$101,0),MATCH($C14,'Settings'!$H$11:$H$13,0)))</f>
        <v/>
      </c>
      <c r="J14" s="13">
        <f>IF($A14="","",IF(OR('Settings'!$B$3&lt;$F14,$F14&gt;'Settings'!$B$5),0,IF($H14="Front-loaded",$G14*('Settings'!$B$5-$F14+1)/('Settings'!$B$5-'Settings'!$B$2+1),$G14*(MIN('Settings'!$B$3,'Settings'!$B$5)-$F14+1)/('Settings'!$B$5-'Settings'!$B$2+1))))</f>
        <v/>
      </c>
      <c r="K14" s="13">
        <f>IF($A14="","",SUMIFS('Requests log'!$N$2:$N$1001,'Requests log'!$B$2:$B$1001,$A14,'Requests log'!$D$2:$D$1001,$C14))</f>
        <v/>
      </c>
      <c r="L14" s="13">
        <f>IF($A14="","",SUMIFS('Requests log'!$O$2:$O$1001,'Requests log'!$B$2:$B$1001,$A14,'Requests log'!$D$2:$D$1001,$C14))</f>
        <v/>
      </c>
      <c r="M14" s="13">
        <f>IF($A14="","",SUMIFS('Requests log'!$I$2:$I$1001,'Requests log'!$B$2:$B$1001,$A14,'Requests log'!$D$2:$D$1001,$C14,'Requests log'!$J$2:$J$1001,"Pending"))</f>
        <v/>
      </c>
      <c r="N14" s="13">
        <f>IF($A14="","",I14+J14-K14-L14-M14)</f>
        <v/>
      </c>
      <c r="O14" s="13">
        <f>IF($A14="","",N14/('Settings'!$B$4*E14))</f>
        <v/>
      </c>
    </row>
    <row r="15">
      <c r="A15" s="14">
        <f>IF(INDEX('Employees'!$I$2:$I$101,INT((ROW()-2)/3)+1)="","",IF(INDEX('Employees'!$I$2:$I$101,INT((ROW()-2)/3)+1)&lt;&gt;"OK",NA(),INDEX('Employees'!$A$2:$A$101,INT((ROW()-2)/3)+1)))</f>
        <v/>
      </c>
      <c r="B15" s="8">
        <f>IF($A15="","",VLOOKUP($A15,'Employees'!$A$2:$I$101,2,FALSE))</f>
        <v/>
      </c>
      <c r="C15" s="8">
        <f>IF($A15="","",INDEX('Settings'!$H$11:$H$13,MOD(ROW()-2,3)+1))</f>
        <v/>
      </c>
      <c r="D15" s="8">
        <f>IF($A15="","",VLOOKUP($A15,'Employees'!$A$2:$I$101,4,FALSE))</f>
        <v/>
      </c>
      <c r="E15" s="13">
        <f>IF($A15="","",VLOOKUP($A15,'Employees'!$A$2:$I$101,5,FALSE))</f>
        <v/>
      </c>
      <c r="F15" s="6">
        <f>IF($A15="","",MAX('Settings'!$B$2,VLOOKUP($A15,'Employees'!$A$2:$I$101,3,FALSE)))</f>
        <v/>
      </c>
      <c r="G15" s="13">
        <f>IF($A15="","",IF(OR('Settings'!$B$7&lt;&gt;"OK",INDEX('Settings'!$F$11:$F$16,MATCH($D15&amp;"_"&amp;$C15,'Settings'!$E$11:$E$16,0))&lt;&gt;"OK"),NA(),INDEX('Settings'!$C$11:$C$16,MATCH($D15&amp;"_"&amp;$C15,'Settings'!$E$11:$E$16,0))*'Settings'!$B$4*$E15))</f>
        <v/>
      </c>
      <c r="H15" s="8">
        <f>IF($A15="","",INDEX('Settings'!$D$11:$D$16,MATCH($D15&amp;"_"&amp;$C15,'Settings'!$E$11:$E$16,0)))</f>
        <v/>
      </c>
      <c r="I15" s="13">
        <f>IF($A15="","",INDEX('Employees'!$F$2:$H$101,MATCH($A15,'Employees'!$A$2:$A$101,0),MATCH($C15,'Settings'!$H$11:$H$13,0)))</f>
        <v/>
      </c>
      <c r="J15" s="13">
        <f>IF($A15="","",IF(OR('Settings'!$B$3&lt;$F15,$F15&gt;'Settings'!$B$5),0,IF($H15="Front-loaded",$G15*('Settings'!$B$5-$F15+1)/('Settings'!$B$5-'Settings'!$B$2+1),$G15*(MIN('Settings'!$B$3,'Settings'!$B$5)-$F15+1)/('Settings'!$B$5-'Settings'!$B$2+1))))</f>
        <v/>
      </c>
      <c r="K15" s="13">
        <f>IF($A15="","",SUMIFS('Requests log'!$N$2:$N$1001,'Requests log'!$B$2:$B$1001,$A15,'Requests log'!$D$2:$D$1001,$C15))</f>
        <v/>
      </c>
      <c r="L15" s="13">
        <f>IF($A15="","",SUMIFS('Requests log'!$O$2:$O$1001,'Requests log'!$B$2:$B$1001,$A15,'Requests log'!$D$2:$D$1001,$C15))</f>
        <v/>
      </c>
      <c r="M15" s="13">
        <f>IF($A15="","",SUMIFS('Requests log'!$I$2:$I$1001,'Requests log'!$B$2:$B$1001,$A15,'Requests log'!$D$2:$D$1001,$C15,'Requests log'!$J$2:$J$1001,"Pending"))</f>
        <v/>
      </c>
      <c r="N15" s="13">
        <f>IF($A15="","",I15+J15-K15-L15-M15)</f>
        <v/>
      </c>
      <c r="O15" s="13">
        <f>IF($A15="","",N15/('Settings'!$B$4*E15))</f>
        <v/>
      </c>
    </row>
    <row r="16">
      <c r="A16" s="14">
        <f>IF(INDEX('Employees'!$I$2:$I$101,INT((ROW()-2)/3)+1)="","",IF(INDEX('Employees'!$I$2:$I$101,INT((ROW()-2)/3)+1)&lt;&gt;"OK",NA(),INDEX('Employees'!$A$2:$A$101,INT((ROW()-2)/3)+1)))</f>
        <v/>
      </c>
      <c r="B16" s="8">
        <f>IF($A16="","",VLOOKUP($A16,'Employees'!$A$2:$I$101,2,FALSE))</f>
        <v/>
      </c>
      <c r="C16" s="8">
        <f>IF($A16="","",INDEX('Settings'!$H$11:$H$13,MOD(ROW()-2,3)+1))</f>
        <v/>
      </c>
      <c r="D16" s="8">
        <f>IF($A16="","",VLOOKUP($A16,'Employees'!$A$2:$I$101,4,FALSE))</f>
        <v/>
      </c>
      <c r="E16" s="13">
        <f>IF($A16="","",VLOOKUP($A16,'Employees'!$A$2:$I$101,5,FALSE))</f>
        <v/>
      </c>
      <c r="F16" s="6">
        <f>IF($A16="","",MAX('Settings'!$B$2,VLOOKUP($A16,'Employees'!$A$2:$I$101,3,FALSE)))</f>
        <v/>
      </c>
      <c r="G16" s="13">
        <f>IF($A16="","",IF(OR('Settings'!$B$7&lt;&gt;"OK",INDEX('Settings'!$F$11:$F$16,MATCH($D16&amp;"_"&amp;$C16,'Settings'!$E$11:$E$16,0))&lt;&gt;"OK"),NA(),INDEX('Settings'!$C$11:$C$16,MATCH($D16&amp;"_"&amp;$C16,'Settings'!$E$11:$E$16,0))*'Settings'!$B$4*$E16))</f>
        <v/>
      </c>
      <c r="H16" s="8">
        <f>IF($A16="","",INDEX('Settings'!$D$11:$D$16,MATCH($D16&amp;"_"&amp;$C16,'Settings'!$E$11:$E$16,0)))</f>
        <v/>
      </c>
      <c r="I16" s="13">
        <f>IF($A16="","",INDEX('Employees'!$F$2:$H$101,MATCH($A16,'Employees'!$A$2:$A$101,0),MATCH($C16,'Settings'!$H$11:$H$13,0)))</f>
        <v/>
      </c>
      <c r="J16" s="13">
        <f>IF($A16="","",IF(OR('Settings'!$B$3&lt;$F16,$F16&gt;'Settings'!$B$5),0,IF($H16="Front-loaded",$G16*('Settings'!$B$5-$F16+1)/('Settings'!$B$5-'Settings'!$B$2+1),$G16*(MIN('Settings'!$B$3,'Settings'!$B$5)-$F16+1)/('Settings'!$B$5-'Settings'!$B$2+1))))</f>
        <v/>
      </c>
      <c r="K16" s="13">
        <f>IF($A16="","",SUMIFS('Requests log'!$N$2:$N$1001,'Requests log'!$B$2:$B$1001,$A16,'Requests log'!$D$2:$D$1001,$C16))</f>
        <v/>
      </c>
      <c r="L16" s="13">
        <f>IF($A16="","",SUMIFS('Requests log'!$O$2:$O$1001,'Requests log'!$B$2:$B$1001,$A16,'Requests log'!$D$2:$D$1001,$C16))</f>
        <v/>
      </c>
      <c r="M16" s="13">
        <f>IF($A16="","",SUMIFS('Requests log'!$I$2:$I$1001,'Requests log'!$B$2:$B$1001,$A16,'Requests log'!$D$2:$D$1001,$C16,'Requests log'!$J$2:$J$1001,"Pending"))</f>
        <v/>
      </c>
      <c r="N16" s="13">
        <f>IF($A16="","",I16+J16-K16-L16-M16)</f>
        <v/>
      </c>
      <c r="O16" s="13">
        <f>IF($A16="","",N16/('Settings'!$B$4*E16))</f>
        <v/>
      </c>
    </row>
    <row r="17">
      <c r="A17" s="14">
        <f>IF(INDEX('Employees'!$I$2:$I$101,INT((ROW()-2)/3)+1)="","",IF(INDEX('Employees'!$I$2:$I$101,INT((ROW()-2)/3)+1)&lt;&gt;"OK",NA(),INDEX('Employees'!$A$2:$A$101,INT((ROW()-2)/3)+1)))</f>
        <v/>
      </c>
      <c r="B17" s="8">
        <f>IF($A17="","",VLOOKUP($A17,'Employees'!$A$2:$I$101,2,FALSE))</f>
        <v/>
      </c>
      <c r="C17" s="8">
        <f>IF($A17="","",INDEX('Settings'!$H$11:$H$13,MOD(ROW()-2,3)+1))</f>
        <v/>
      </c>
      <c r="D17" s="8">
        <f>IF($A17="","",VLOOKUP($A17,'Employees'!$A$2:$I$101,4,FALSE))</f>
        <v/>
      </c>
      <c r="E17" s="13">
        <f>IF($A17="","",VLOOKUP($A17,'Employees'!$A$2:$I$101,5,FALSE))</f>
        <v/>
      </c>
      <c r="F17" s="6">
        <f>IF($A17="","",MAX('Settings'!$B$2,VLOOKUP($A17,'Employees'!$A$2:$I$101,3,FALSE)))</f>
        <v/>
      </c>
      <c r="G17" s="13">
        <f>IF($A17="","",IF(OR('Settings'!$B$7&lt;&gt;"OK",INDEX('Settings'!$F$11:$F$16,MATCH($D17&amp;"_"&amp;$C17,'Settings'!$E$11:$E$16,0))&lt;&gt;"OK"),NA(),INDEX('Settings'!$C$11:$C$16,MATCH($D17&amp;"_"&amp;$C17,'Settings'!$E$11:$E$16,0))*'Settings'!$B$4*$E17))</f>
        <v/>
      </c>
      <c r="H17" s="8">
        <f>IF($A17="","",INDEX('Settings'!$D$11:$D$16,MATCH($D17&amp;"_"&amp;$C17,'Settings'!$E$11:$E$16,0)))</f>
        <v/>
      </c>
      <c r="I17" s="13">
        <f>IF($A17="","",INDEX('Employees'!$F$2:$H$101,MATCH($A17,'Employees'!$A$2:$A$101,0),MATCH($C17,'Settings'!$H$11:$H$13,0)))</f>
        <v/>
      </c>
      <c r="J17" s="13">
        <f>IF($A17="","",IF(OR('Settings'!$B$3&lt;$F17,$F17&gt;'Settings'!$B$5),0,IF($H17="Front-loaded",$G17*('Settings'!$B$5-$F17+1)/('Settings'!$B$5-'Settings'!$B$2+1),$G17*(MIN('Settings'!$B$3,'Settings'!$B$5)-$F17+1)/('Settings'!$B$5-'Settings'!$B$2+1))))</f>
        <v/>
      </c>
      <c r="K17" s="13">
        <f>IF($A17="","",SUMIFS('Requests log'!$N$2:$N$1001,'Requests log'!$B$2:$B$1001,$A17,'Requests log'!$D$2:$D$1001,$C17))</f>
        <v/>
      </c>
      <c r="L17" s="13">
        <f>IF($A17="","",SUMIFS('Requests log'!$O$2:$O$1001,'Requests log'!$B$2:$B$1001,$A17,'Requests log'!$D$2:$D$1001,$C17))</f>
        <v/>
      </c>
      <c r="M17" s="13">
        <f>IF($A17="","",SUMIFS('Requests log'!$I$2:$I$1001,'Requests log'!$B$2:$B$1001,$A17,'Requests log'!$D$2:$D$1001,$C17,'Requests log'!$J$2:$J$1001,"Pending"))</f>
        <v/>
      </c>
      <c r="N17" s="13">
        <f>IF($A17="","",I17+J17-K17-L17-M17)</f>
        <v/>
      </c>
      <c r="O17" s="13">
        <f>IF($A17="","",N17/('Settings'!$B$4*E17))</f>
        <v/>
      </c>
    </row>
    <row r="18">
      <c r="A18" s="14">
        <f>IF(INDEX('Employees'!$I$2:$I$101,INT((ROW()-2)/3)+1)="","",IF(INDEX('Employees'!$I$2:$I$101,INT((ROW()-2)/3)+1)&lt;&gt;"OK",NA(),INDEX('Employees'!$A$2:$A$101,INT((ROW()-2)/3)+1)))</f>
        <v/>
      </c>
      <c r="B18" s="8">
        <f>IF($A18="","",VLOOKUP($A18,'Employees'!$A$2:$I$101,2,FALSE))</f>
        <v/>
      </c>
      <c r="C18" s="8">
        <f>IF($A18="","",INDEX('Settings'!$H$11:$H$13,MOD(ROW()-2,3)+1))</f>
        <v/>
      </c>
      <c r="D18" s="8">
        <f>IF($A18="","",VLOOKUP($A18,'Employees'!$A$2:$I$101,4,FALSE))</f>
        <v/>
      </c>
      <c r="E18" s="13">
        <f>IF($A18="","",VLOOKUP($A18,'Employees'!$A$2:$I$101,5,FALSE))</f>
        <v/>
      </c>
      <c r="F18" s="6">
        <f>IF($A18="","",MAX('Settings'!$B$2,VLOOKUP($A18,'Employees'!$A$2:$I$101,3,FALSE)))</f>
        <v/>
      </c>
      <c r="G18" s="13">
        <f>IF($A18="","",IF(OR('Settings'!$B$7&lt;&gt;"OK",INDEX('Settings'!$F$11:$F$16,MATCH($D18&amp;"_"&amp;$C18,'Settings'!$E$11:$E$16,0))&lt;&gt;"OK"),NA(),INDEX('Settings'!$C$11:$C$16,MATCH($D18&amp;"_"&amp;$C18,'Settings'!$E$11:$E$16,0))*'Settings'!$B$4*$E18))</f>
        <v/>
      </c>
      <c r="H18" s="8">
        <f>IF($A18="","",INDEX('Settings'!$D$11:$D$16,MATCH($D18&amp;"_"&amp;$C18,'Settings'!$E$11:$E$16,0)))</f>
        <v/>
      </c>
      <c r="I18" s="13">
        <f>IF($A18="","",INDEX('Employees'!$F$2:$H$101,MATCH($A18,'Employees'!$A$2:$A$101,0),MATCH($C18,'Settings'!$H$11:$H$13,0)))</f>
        <v/>
      </c>
      <c r="J18" s="13">
        <f>IF($A18="","",IF(OR('Settings'!$B$3&lt;$F18,$F18&gt;'Settings'!$B$5),0,IF($H18="Front-loaded",$G18*('Settings'!$B$5-$F18+1)/('Settings'!$B$5-'Settings'!$B$2+1),$G18*(MIN('Settings'!$B$3,'Settings'!$B$5)-$F18+1)/('Settings'!$B$5-'Settings'!$B$2+1))))</f>
        <v/>
      </c>
      <c r="K18" s="13">
        <f>IF($A18="","",SUMIFS('Requests log'!$N$2:$N$1001,'Requests log'!$B$2:$B$1001,$A18,'Requests log'!$D$2:$D$1001,$C18))</f>
        <v/>
      </c>
      <c r="L18" s="13">
        <f>IF($A18="","",SUMIFS('Requests log'!$O$2:$O$1001,'Requests log'!$B$2:$B$1001,$A18,'Requests log'!$D$2:$D$1001,$C18))</f>
        <v/>
      </c>
      <c r="M18" s="13">
        <f>IF($A18="","",SUMIFS('Requests log'!$I$2:$I$1001,'Requests log'!$B$2:$B$1001,$A18,'Requests log'!$D$2:$D$1001,$C18,'Requests log'!$J$2:$J$1001,"Pending"))</f>
        <v/>
      </c>
      <c r="N18" s="13">
        <f>IF($A18="","",I18+J18-K18-L18-M18)</f>
        <v/>
      </c>
      <c r="O18" s="13">
        <f>IF($A18="","",N18/('Settings'!$B$4*E18))</f>
        <v/>
      </c>
    </row>
    <row r="19">
      <c r="A19" s="14">
        <f>IF(INDEX('Employees'!$I$2:$I$101,INT((ROW()-2)/3)+1)="","",IF(INDEX('Employees'!$I$2:$I$101,INT((ROW()-2)/3)+1)&lt;&gt;"OK",NA(),INDEX('Employees'!$A$2:$A$101,INT((ROW()-2)/3)+1)))</f>
        <v/>
      </c>
      <c r="B19" s="8">
        <f>IF($A19="","",VLOOKUP($A19,'Employees'!$A$2:$I$101,2,FALSE))</f>
        <v/>
      </c>
      <c r="C19" s="8">
        <f>IF($A19="","",INDEX('Settings'!$H$11:$H$13,MOD(ROW()-2,3)+1))</f>
        <v/>
      </c>
      <c r="D19" s="8">
        <f>IF($A19="","",VLOOKUP($A19,'Employees'!$A$2:$I$101,4,FALSE))</f>
        <v/>
      </c>
      <c r="E19" s="13">
        <f>IF($A19="","",VLOOKUP($A19,'Employees'!$A$2:$I$101,5,FALSE))</f>
        <v/>
      </c>
      <c r="F19" s="6">
        <f>IF($A19="","",MAX('Settings'!$B$2,VLOOKUP($A19,'Employees'!$A$2:$I$101,3,FALSE)))</f>
        <v/>
      </c>
      <c r="G19" s="13">
        <f>IF($A19="","",IF(OR('Settings'!$B$7&lt;&gt;"OK",INDEX('Settings'!$F$11:$F$16,MATCH($D19&amp;"_"&amp;$C19,'Settings'!$E$11:$E$16,0))&lt;&gt;"OK"),NA(),INDEX('Settings'!$C$11:$C$16,MATCH($D19&amp;"_"&amp;$C19,'Settings'!$E$11:$E$16,0))*'Settings'!$B$4*$E19))</f>
        <v/>
      </c>
      <c r="H19" s="8">
        <f>IF($A19="","",INDEX('Settings'!$D$11:$D$16,MATCH($D19&amp;"_"&amp;$C19,'Settings'!$E$11:$E$16,0)))</f>
        <v/>
      </c>
      <c r="I19" s="13">
        <f>IF($A19="","",INDEX('Employees'!$F$2:$H$101,MATCH($A19,'Employees'!$A$2:$A$101,0),MATCH($C19,'Settings'!$H$11:$H$13,0)))</f>
        <v/>
      </c>
      <c r="J19" s="13">
        <f>IF($A19="","",IF(OR('Settings'!$B$3&lt;$F19,$F19&gt;'Settings'!$B$5),0,IF($H19="Front-loaded",$G19*('Settings'!$B$5-$F19+1)/('Settings'!$B$5-'Settings'!$B$2+1),$G19*(MIN('Settings'!$B$3,'Settings'!$B$5)-$F19+1)/('Settings'!$B$5-'Settings'!$B$2+1))))</f>
        <v/>
      </c>
      <c r="K19" s="13">
        <f>IF($A19="","",SUMIFS('Requests log'!$N$2:$N$1001,'Requests log'!$B$2:$B$1001,$A19,'Requests log'!$D$2:$D$1001,$C19))</f>
        <v/>
      </c>
      <c r="L19" s="13">
        <f>IF($A19="","",SUMIFS('Requests log'!$O$2:$O$1001,'Requests log'!$B$2:$B$1001,$A19,'Requests log'!$D$2:$D$1001,$C19))</f>
        <v/>
      </c>
      <c r="M19" s="13">
        <f>IF($A19="","",SUMIFS('Requests log'!$I$2:$I$1001,'Requests log'!$B$2:$B$1001,$A19,'Requests log'!$D$2:$D$1001,$C19,'Requests log'!$J$2:$J$1001,"Pending"))</f>
        <v/>
      </c>
      <c r="N19" s="13">
        <f>IF($A19="","",I19+J19-K19-L19-M19)</f>
        <v/>
      </c>
      <c r="O19" s="13">
        <f>IF($A19="","",N19/('Settings'!$B$4*E19))</f>
        <v/>
      </c>
    </row>
    <row r="20">
      <c r="A20" s="14">
        <f>IF(INDEX('Employees'!$I$2:$I$101,INT((ROW()-2)/3)+1)="","",IF(INDEX('Employees'!$I$2:$I$101,INT((ROW()-2)/3)+1)&lt;&gt;"OK",NA(),INDEX('Employees'!$A$2:$A$101,INT((ROW()-2)/3)+1)))</f>
        <v/>
      </c>
      <c r="B20" s="8">
        <f>IF($A20="","",VLOOKUP($A20,'Employees'!$A$2:$I$101,2,FALSE))</f>
        <v/>
      </c>
      <c r="C20" s="8">
        <f>IF($A20="","",INDEX('Settings'!$H$11:$H$13,MOD(ROW()-2,3)+1))</f>
        <v/>
      </c>
      <c r="D20" s="8">
        <f>IF($A20="","",VLOOKUP($A20,'Employees'!$A$2:$I$101,4,FALSE))</f>
        <v/>
      </c>
      <c r="E20" s="13">
        <f>IF($A20="","",VLOOKUP($A20,'Employees'!$A$2:$I$101,5,FALSE))</f>
        <v/>
      </c>
      <c r="F20" s="6">
        <f>IF($A20="","",MAX('Settings'!$B$2,VLOOKUP($A20,'Employees'!$A$2:$I$101,3,FALSE)))</f>
        <v/>
      </c>
      <c r="G20" s="13">
        <f>IF($A20="","",IF(OR('Settings'!$B$7&lt;&gt;"OK",INDEX('Settings'!$F$11:$F$16,MATCH($D20&amp;"_"&amp;$C20,'Settings'!$E$11:$E$16,0))&lt;&gt;"OK"),NA(),INDEX('Settings'!$C$11:$C$16,MATCH($D20&amp;"_"&amp;$C20,'Settings'!$E$11:$E$16,0))*'Settings'!$B$4*$E20))</f>
        <v/>
      </c>
      <c r="H20" s="8">
        <f>IF($A20="","",INDEX('Settings'!$D$11:$D$16,MATCH($D20&amp;"_"&amp;$C20,'Settings'!$E$11:$E$16,0)))</f>
        <v/>
      </c>
      <c r="I20" s="13">
        <f>IF($A20="","",INDEX('Employees'!$F$2:$H$101,MATCH($A20,'Employees'!$A$2:$A$101,0),MATCH($C20,'Settings'!$H$11:$H$13,0)))</f>
        <v/>
      </c>
      <c r="J20" s="13">
        <f>IF($A20="","",IF(OR('Settings'!$B$3&lt;$F20,$F20&gt;'Settings'!$B$5),0,IF($H20="Front-loaded",$G20*('Settings'!$B$5-$F20+1)/('Settings'!$B$5-'Settings'!$B$2+1),$G20*(MIN('Settings'!$B$3,'Settings'!$B$5)-$F20+1)/('Settings'!$B$5-'Settings'!$B$2+1))))</f>
        <v/>
      </c>
      <c r="K20" s="13">
        <f>IF($A20="","",SUMIFS('Requests log'!$N$2:$N$1001,'Requests log'!$B$2:$B$1001,$A20,'Requests log'!$D$2:$D$1001,$C20))</f>
        <v/>
      </c>
      <c r="L20" s="13">
        <f>IF($A20="","",SUMIFS('Requests log'!$O$2:$O$1001,'Requests log'!$B$2:$B$1001,$A20,'Requests log'!$D$2:$D$1001,$C20))</f>
        <v/>
      </c>
      <c r="M20" s="13">
        <f>IF($A20="","",SUMIFS('Requests log'!$I$2:$I$1001,'Requests log'!$B$2:$B$1001,$A20,'Requests log'!$D$2:$D$1001,$C20,'Requests log'!$J$2:$J$1001,"Pending"))</f>
        <v/>
      </c>
      <c r="N20" s="13">
        <f>IF($A20="","",I20+J20-K20-L20-M20)</f>
        <v/>
      </c>
      <c r="O20" s="13">
        <f>IF($A20="","",N20/('Settings'!$B$4*E20))</f>
        <v/>
      </c>
    </row>
    <row r="21">
      <c r="A21" s="14">
        <f>IF(INDEX('Employees'!$I$2:$I$101,INT((ROW()-2)/3)+1)="","",IF(INDEX('Employees'!$I$2:$I$101,INT((ROW()-2)/3)+1)&lt;&gt;"OK",NA(),INDEX('Employees'!$A$2:$A$101,INT((ROW()-2)/3)+1)))</f>
        <v/>
      </c>
      <c r="B21" s="8">
        <f>IF($A21="","",VLOOKUP($A21,'Employees'!$A$2:$I$101,2,FALSE))</f>
        <v/>
      </c>
      <c r="C21" s="8">
        <f>IF($A21="","",INDEX('Settings'!$H$11:$H$13,MOD(ROW()-2,3)+1))</f>
        <v/>
      </c>
      <c r="D21" s="8">
        <f>IF($A21="","",VLOOKUP($A21,'Employees'!$A$2:$I$101,4,FALSE))</f>
        <v/>
      </c>
      <c r="E21" s="13">
        <f>IF($A21="","",VLOOKUP($A21,'Employees'!$A$2:$I$101,5,FALSE))</f>
        <v/>
      </c>
      <c r="F21" s="6">
        <f>IF($A21="","",MAX('Settings'!$B$2,VLOOKUP($A21,'Employees'!$A$2:$I$101,3,FALSE)))</f>
        <v/>
      </c>
      <c r="G21" s="13">
        <f>IF($A21="","",IF(OR('Settings'!$B$7&lt;&gt;"OK",INDEX('Settings'!$F$11:$F$16,MATCH($D21&amp;"_"&amp;$C21,'Settings'!$E$11:$E$16,0))&lt;&gt;"OK"),NA(),INDEX('Settings'!$C$11:$C$16,MATCH($D21&amp;"_"&amp;$C21,'Settings'!$E$11:$E$16,0))*'Settings'!$B$4*$E21))</f>
        <v/>
      </c>
      <c r="H21" s="8">
        <f>IF($A21="","",INDEX('Settings'!$D$11:$D$16,MATCH($D21&amp;"_"&amp;$C21,'Settings'!$E$11:$E$16,0)))</f>
        <v/>
      </c>
      <c r="I21" s="13">
        <f>IF($A21="","",INDEX('Employees'!$F$2:$H$101,MATCH($A21,'Employees'!$A$2:$A$101,0),MATCH($C21,'Settings'!$H$11:$H$13,0)))</f>
        <v/>
      </c>
      <c r="J21" s="13">
        <f>IF($A21="","",IF(OR('Settings'!$B$3&lt;$F21,$F21&gt;'Settings'!$B$5),0,IF($H21="Front-loaded",$G21*('Settings'!$B$5-$F21+1)/('Settings'!$B$5-'Settings'!$B$2+1),$G21*(MIN('Settings'!$B$3,'Settings'!$B$5)-$F21+1)/('Settings'!$B$5-'Settings'!$B$2+1))))</f>
        <v/>
      </c>
      <c r="K21" s="13">
        <f>IF($A21="","",SUMIFS('Requests log'!$N$2:$N$1001,'Requests log'!$B$2:$B$1001,$A21,'Requests log'!$D$2:$D$1001,$C21))</f>
        <v/>
      </c>
      <c r="L21" s="13">
        <f>IF($A21="","",SUMIFS('Requests log'!$O$2:$O$1001,'Requests log'!$B$2:$B$1001,$A21,'Requests log'!$D$2:$D$1001,$C21))</f>
        <v/>
      </c>
      <c r="M21" s="13">
        <f>IF($A21="","",SUMIFS('Requests log'!$I$2:$I$1001,'Requests log'!$B$2:$B$1001,$A21,'Requests log'!$D$2:$D$1001,$C21,'Requests log'!$J$2:$J$1001,"Pending"))</f>
        <v/>
      </c>
      <c r="N21" s="13">
        <f>IF($A21="","",I21+J21-K21-L21-M21)</f>
        <v/>
      </c>
      <c r="O21" s="13">
        <f>IF($A21="","",N21/('Settings'!$B$4*E21))</f>
        <v/>
      </c>
    </row>
    <row r="22">
      <c r="A22" s="14">
        <f>IF(INDEX('Employees'!$I$2:$I$101,INT((ROW()-2)/3)+1)="","",IF(INDEX('Employees'!$I$2:$I$101,INT((ROW()-2)/3)+1)&lt;&gt;"OK",NA(),INDEX('Employees'!$A$2:$A$101,INT((ROW()-2)/3)+1)))</f>
        <v/>
      </c>
      <c r="B22" s="8">
        <f>IF($A22="","",VLOOKUP($A22,'Employees'!$A$2:$I$101,2,FALSE))</f>
        <v/>
      </c>
      <c r="C22" s="8">
        <f>IF($A22="","",INDEX('Settings'!$H$11:$H$13,MOD(ROW()-2,3)+1))</f>
        <v/>
      </c>
      <c r="D22" s="8">
        <f>IF($A22="","",VLOOKUP($A22,'Employees'!$A$2:$I$101,4,FALSE))</f>
        <v/>
      </c>
      <c r="E22" s="13">
        <f>IF($A22="","",VLOOKUP($A22,'Employees'!$A$2:$I$101,5,FALSE))</f>
        <v/>
      </c>
      <c r="F22" s="6">
        <f>IF($A22="","",MAX('Settings'!$B$2,VLOOKUP($A22,'Employees'!$A$2:$I$101,3,FALSE)))</f>
        <v/>
      </c>
      <c r="G22" s="13">
        <f>IF($A22="","",IF(OR('Settings'!$B$7&lt;&gt;"OK",INDEX('Settings'!$F$11:$F$16,MATCH($D22&amp;"_"&amp;$C22,'Settings'!$E$11:$E$16,0))&lt;&gt;"OK"),NA(),INDEX('Settings'!$C$11:$C$16,MATCH($D22&amp;"_"&amp;$C22,'Settings'!$E$11:$E$16,0))*'Settings'!$B$4*$E22))</f>
        <v/>
      </c>
      <c r="H22" s="8">
        <f>IF($A22="","",INDEX('Settings'!$D$11:$D$16,MATCH($D22&amp;"_"&amp;$C22,'Settings'!$E$11:$E$16,0)))</f>
        <v/>
      </c>
      <c r="I22" s="13">
        <f>IF($A22="","",INDEX('Employees'!$F$2:$H$101,MATCH($A22,'Employees'!$A$2:$A$101,0),MATCH($C22,'Settings'!$H$11:$H$13,0)))</f>
        <v/>
      </c>
      <c r="J22" s="13">
        <f>IF($A22="","",IF(OR('Settings'!$B$3&lt;$F22,$F22&gt;'Settings'!$B$5),0,IF($H22="Front-loaded",$G22*('Settings'!$B$5-$F22+1)/('Settings'!$B$5-'Settings'!$B$2+1),$G22*(MIN('Settings'!$B$3,'Settings'!$B$5)-$F22+1)/('Settings'!$B$5-'Settings'!$B$2+1))))</f>
        <v/>
      </c>
      <c r="K22" s="13">
        <f>IF($A22="","",SUMIFS('Requests log'!$N$2:$N$1001,'Requests log'!$B$2:$B$1001,$A22,'Requests log'!$D$2:$D$1001,$C22))</f>
        <v/>
      </c>
      <c r="L22" s="13">
        <f>IF($A22="","",SUMIFS('Requests log'!$O$2:$O$1001,'Requests log'!$B$2:$B$1001,$A22,'Requests log'!$D$2:$D$1001,$C22))</f>
        <v/>
      </c>
      <c r="M22" s="13">
        <f>IF($A22="","",SUMIFS('Requests log'!$I$2:$I$1001,'Requests log'!$B$2:$B$1001,$A22,'Requests log'!$D$2:$D$1001,$C22,'Requests log'!$J$2:$J$1001,"Pending"))</f>
        <v/>
      </c>
      <c r="N22" s="13">
        <f>IF($A22="","",I22+J22-K22-L22-M22)</f>
        <v/>
      </c>
      <c r="O22" s="13">
        <f>IF($A22="","",N22/('Settings'!$B$4*E22))</f>
        <v/>
      </c>
    </row>
    <row r="23">
      <c r="A23" s="14">
        <f>IF(INDEX('Employees'!$I$2:$I$101,INT((ROW()-2)/3)+1)="","",IF(INDEX('Employees'!$I$2:$I$101,INT((ROW()-2)/3)+1)&lt;&gt;"OK",NA(),INDEX('Employees'!$A$2:$A$101,INT((ROW()-2)/3)+1)))</f>
        <v/>
      </c>
      <c r="B23" s="8">
        <f>IF($A23="","",VLOOKUP($A23,'Employees'!$A$2:$I$101,2,FALSE))</f>
        <v/>
      </c>
      <c r="C23" s="8">
        <f>IF($A23="","",INDEX('Settings'!$H$11:$H$13,MOD(ROW()-2,3)+1))</f>
        <v/>
      </c>
      <c r="D23" s="8">
        <f>IF($A23="","",VLOOKUP($A23,'Employees'!$A$2:$I$101,4,FALSE))</f>
        <v/>
      </c>
      <c r="E23" s="13">
        <f>IF($A23="","",VLOOKUP($A23,'Employees'!$A$2:$I$101,5,FALSE))</f>
        <v/>
      </c>
      <c r="F23" s="6">
        <f>IF($A23="","",MAX('Settings'!$B$2,VLOOKUP($A23,'Employees'!$A$2:$I$101,3,FALSE)))</f>
        <v/>
      </c>
      <c r="G23" s="13">
        <f>IF($A23="","",IF(OR('Settings'!$B$7&lt;&gt;"OK",INDEX('Settings'!$F$11:$F$16,MATCH($D23&amp;"_"&amp;$C23,'Settings'!$E$11:$E$16,0))&lt;&gt;"OK"),NA(),INDEX('Settings'!$C$11:$C$16,MATCH($D23&amp;"_"&amp;$C23,'Settings'!$E$11:$E$16,0))*'Settings'!$B$4*$E23))</f>
        <v/>
      </c>
      <c r="H23" s="8">
        <f>IF($A23="","",INDEX('Settings'!$D$11:$D$16,MATCH($D23&amp;"_"&amp;$C23,'Settings'!$E$11:$E$16,0)))</f>
        <v/>
      </c>
      <c r="I23" s="13">
        <f>IF($A23="","",INDEX('Employees'!$F$2:$H$101,MATCH($A23,'Employees'!$A$2:$A$101,0),MATCH($C23,'Settings'!$H$11:$H$13,0)))</f>
        <v/>
      </c>
      <c r="J23" s="13">
        <f>IF($A23="","",IF(OR('Settings'!$B$3&lt;$F23,$F23&gt;'Settings'!$B$5),0,IF($H23="Front-loaded",$G23*('Settings'!$B$5-$F23+1)/('Settings'!$B$5-'Settings'!$B$2+1),$G23*(MIN('Settings'!$B$3,'Settings'!$B$5)-$F23+1)/('Settings'!$B$5-'Settings'!$B$2+1))))</f>
        <v/>
      </c>
      <c r="K23" s="13">
        <f>IF($A23="","",SUMIFS('Requests log'!$N$2:$N$1001,'Requests log'!$B$2:$B$1001,$A23,'Requests log'!$D$2:$D$1001,$C23))</f>
        <v/>
      </c>
      <c r="L23" s="13">
        <f>IF($A23="","",SUMIFS('Requests log'!$O$2:$O$1001,'Requests log'!$B$2:$B$1001,$A23,'Requests log'!$D$2:$D$1001,$C23))</f>
        <v/>
      </c>
      <c r="M23" s="13">
        <f>IF($A23="","",SUMIFS('Requests log'!$I$2:$I$1001,'Requests log'!$B$2:$B$1001,$A23,'Requests log'!$D$2:$D$1001,$C23,'Requests log'!$J$2:$J$1001,"Pending"))</f>
        <v/>
      </c>
      <c r="N23" s="13">
        <f>IF($A23="","",I23+J23-K23-L23-M23)</f>
        <v/>
      </c>
      <c r="O23" s="13">
        <f>IF($A23="","",N23/('Settings'!$B$4*E23))</f>
        <v/>
      </c>
    </row>
    <row r="24">
      <c r="A24" s="14">
        <f>IF(INDEX('Employees'!$I$2:$I$101,INT((ROW()-2)/3)+1)="","",IF(INDEX('Employees'!$I$2:$I$101,INT((ROW()-2)/3)+1)&lt;&gt;"OK",NA(),INDEX('Employees'!$A$2:$A$101,INT((ROW()-2)/3)+1)))</f>
        <v/>
      </c>
      <c r="B24" s="8">
        <f>IF($A24="","",VLOOKUP($A24,'Employees'!$A$2:$I$101,2,FALSE))</f>
        <v/>
      </c>
      <c r="C24" s="8">
        <f>IF($A24="","",INDEX('Settings'!$H$11:$H$13,MOD(ROW()-2,3)+1))</f>
        <v/>
      </c>
      <c r="D24" s="8">
        <f>IF($A24="","",VLOOKUP($A24,'Employees'!$A$2:$I$101,4,FALSE))</f>
        <v/>
      </c>
      <c r="E24" s="13">
        <f>IF($A24="","",VLOOKUP($A24,'Employees'!$A$2:$I$101,5,FALSE))</f>
        <v/>
      </c>
      <c r="F24" s="6">
        <f>IF($A24="","",MAX('Settings'!$B$2,VLOOKUP($A24,'Employees'!$A$2:$I$101,3,FALSE)))</f>
        <v/>
      </c>
      <c r="G24" s="13">
        <f>IF($A24="","",IF(OR('Settings'!$B$7&lt;&gt;"OK",INDEX('Settings'!$F$11:$F$16,MATCH($D24&amp;"_"&amp;$C24,'Settings'!$E$11:$E$16,0))&lt;&gt;"OK"),NA(),INDEX('Settings'!$C$11:$C$16,MATCH($D24&amp;"_"&amp;$C24,'Settings'!$E$11:$E$16,0))*'Settings'!$B$4*$E24))</f>
        <v/>
      </c>
      <c r="H24" s="8">
        <f>IF($A24="","",INDEX('Settings'!$D$11:$D$16,MATCH($D24&amp;"_"&amp;$C24,'Settings'!$E$11:$E$16,0)))</f>
        <v/>
      </c>
      <c r="I24" s="13">
        <f>IF($A24="","",INDEX('Employees'!$F$2:$H$101,MATCH($A24,'Employees'!$A$2:$A$101,0),MATCH($C24,'Settings'!$H$11:$H$13,0)))</f>
        <v/>
      </c>
      <c r="J24" s="13">
        <f>IF($A24="","",IF(OR('Settings'!$B$3&lt;$F24,$F24&gt;'Settings'!$B$5),0,IF($H24="Front-loaded",$G24*('Settings'!$B$5-$F24+1)/('Settings'!$B$5-'Settings'!$B$2+1),$G24*(MIN('Settings'!$B$3,'Settings'!$B$5)-$F24+1)/('Settings'!$B$5-'Settings'!$B$2+1))))</f>
        <v/>
      </c>
      <c r="K24" s="13">
        <f>IF($A24="","",SUMIFS('Requests log'!$N$2:$N$1001,'Requests log'!$B$2:$B$1001,$A24,'Requests log'!$D$2:$D$1001,$C24))</f>
        <v/>
      </c>
      <c r="L24" s="13">
        <f>IF($A24="","",SUMIFS('Requests log'!$O$2:$O$1001,'Requests log'!$B$2:$B$1001,$A24,'Requests log'!$D$2:$D$1001,$C24))</f>
        <v/>
      </c>
      <c r="M24" s="13">
        <f>IF($A24="","",SUMIFS('Requests log'!$I$2:$I$1001,'Requests log'!$B$2:$B$1001,$A24,'Requests log'!$D$2:$D$1001,$C24,'Requests log'!$J$2:$J$1001,"Pending"))</f>
        <v/>
      </c>
      <c r="N24" s="13">
        <f>IF($A24="","",I24+J24-K24-L24-M24)</f>
        <v/>
      </c>
      <c r="O24" s="13">
        <f>IF($A24="","",N24/('Settings'!$B$4*E24))</f>
        <v/>
      </c>
    </row>
    <row r="25">
      <c r="A25" s="14">
        <f>IF(INDEX('Employees'!$I$2:$I$101,INT((ROW()-2)/3)+1)="","",IF(INDEX('Employees'!$I$2:$I$101,INT((ROW()-2)/3)+1)&lt;&gt;"OK",NA(),INDEX('Employees'!$A$2:$A$101,INT((ROW()-2)/3)+1)))</f>
        <v/>
      </c>
      <c r="B25" s="8">
        <f>IF($A25="","",VLOOKUP($A25,'Employees'!$A$2:$I$101,2,FALSE))</f>
        <v/>
      </c>
      <c r="C25" s="8">
        <f>IF($A25="","",INDEX('Settings'!$H$11:$H$13,MOD(ROW()-2,3)+1))</f>
        <v/>
      </c>
      <c r="D25" s="8">
        <f>IF($A25="","",VLOOKUP($A25,'Employees'!$A$2:$I$101,4,FALSE))</f>
        <v/>
      </c>
      <c r="E25" s="13">
        <f>IF($A25="","",VLOOKUP($A25,'Employees'!$A$2:$I$101,5,FALSE))</f>
        <v/>
      </c>
      <c r="F25" s="6">
        <f>IF($A25="","",MAX('Settings'!$B$2,VLOOKUP($A25,'Employees'!$A$2:$I$101,3,FALSE)))</f>
        <v/>
      </c>
      <c r="G25" s="13">
        <f>IF($A25="","",IF(OR('Settings'!$B$7&lt;&gt;"OK",INDEX('Settings'!$F$11:$F$16,MATCH($D25&amp;"_"&amp;$C25,'Settings'!$E$11:$E$16,0))&lt;&gt;"OK"),NA(),INDEX('Settings'!$C$11:$C$16,MATCH($D25&amp;"_"&amp;$C25,'Settings'!$E$11:$E$16,0))*'Settings'!$B$4*$E25))</f>
        <v/>
      </c>
      <c r="H25" s="8">
        <f>IF($A25="","",INDEX('Settings'!$D$11:$D$16,MATCH($D25&amp;"_"&amp;$C25,'Settings'!$E$11:$E$16,0)))</f>
        <v/>
      </c>
      <c r="I25" s="13">
        <f>IF($A25="","",INDEX('Employees'!$F$2:$H$101,MATCH($A25,'Employees'!$A$2:$A$101,0),MATCH($C25,'Settings'!$H$11:$H$13,0)))</f>
        <v/>
      </c>
      <c r="J25" s="13">
        <f>IF($A25="","",IF(OR('Settings'!$B$3&lt;$F25,$F25&gt;'Settings'!$B$5),0,IF($H25="Front-loaded",$G25*('Settings'!$B$5-$F25+1)/('Settings'!$B$5-'Settings'!$B$2+1),$G25*(MIN('Settings'!$B$3,'Settings'!$B$5)-$F25+1)/('Settings'!$B$5-'Settings'!$B$2+1))))</f>
        <v/>
      </c>
      <c r="K25" s="13">
        <f>IF($A25="","",SUMIFS('Requests log'!$N$2:$N$1001,'Requests log'!$B$2:$B$1001,$A25,'Requests log'!$D$2:$D$1001,$C25))</f>
        <v/>
      </c>
      <c r="L25" s="13">
        <f>IF($A25="","",SUMIFS('Requests log'!$O$2:$O$1001,'Requests log'!$B$2:$B$1001,$A25,'Requests log'!$D$2:$D$1001,$C25))</f>
        <v/>
      </c>
      <c r="M25" s="13">
        <f>IF($A25="","",SUMIFS('Requests log'!$I$2:$I$1001,'Requests log'!$B$2:$B$1001,$A25,'Requests log'!$D$2:$D$1001,$C25,'Requests log'!$J$2:$J$1001,"Pending"))</f>
        <v/>
      </c>
      <c r="N25" s="13">
        <f>IF($A25="","",I25+J25-K25-L25-M25)</f>
        <v/>
      </c>
      <c r="O25" s="13">
        <f>IF($A25="","",N25/('Settings'!$B$4*E25))</f>
        <v/>
      </c>
    </row>
    <row r="26">
      <c r="A26" s="14">
        <f>IF(INDEX('Employees'!$I$2:$I$101,INT((ROW()-2)/3)+1)="","",IF(INDEX('Employees'!$I$2:$I$101,INT((ROW()-2)/3)+1)&lt;&gt;"OK",NA(),INDEX('Employees'!$A$2:$A$101,INT((ROW()-2)/3)+1)))</f>
        <v/>
      </c>
      <c r="B26" s="8">
        <f>IF($A26="","",VLOOKUP($A26,'Employees'!$A$2:$I$101,2,FALSE))</f>
        <v/>
      </c>
      <c r="C26" s="8">
        <f>IF($A26="","",INDEX('Settings'!$H$11:$H$13,MOD(ROW()-2,3)+1))</f>
        <v/>
      </c>
      <c r="D26" s="8">
        <f>IF($A26="","",VLOOKUP($A26,'Employees'!$A$2:$I$101,4,FALSE))</f>
        <v/>
      </c>
      <c r="E26" s="13">
        <f>IF($A26="","",VLOOKUP($A26,'Employees'!$A$2:$I$101,5,FALSE))</f>
        <v/>
      </c>
      <c r="F26" s="6">
        <f>IF($A26="","",MAX('Settings'!$B$2,VLOOKUP($A26,'Employees'!$A$2:$I$101,3,FALSE)))</f>
        <v/>
      </c>
      <c r="G26" s="13">
        <f>IF($A26="","",IF(OR('Settings'!$B$7&lt;&gt;"OK",INDEX('Settings'!$F$11:$F$16,MATCH($D26&amp;"_"&amp;$C26,'Settings'!$E$11:$E$16,0))&lt;&gt;"OK"),NA(),INDEX('Settings'!$C$11:$C$16,MATCH($D26&amp;"_"&amp;$C26,'Settings'!$E$11:$E$16,0))*'Settings'!$B$4*$E26))</f>
        <v/>
      </c>
      <c r="H26" s="8">
        <f>IF($A26="","",INDEX('Settings'!$D$11:$D$16,MATCH($D26&amp;"_"&amp;$C26,'Settings'!$E$11:$E$16,0)))</f>
        <v/>
      </c>
      <c r="I26" s="13">
        <f>IF($A26="","",INDEX('Employees'!$F$2:$H$101,MATCH($A26,'Employees'!$A$2:$A$101,0),MATCH($C26,'Settings'!$H$11:$H$13,0)))</f>
        <v/>
      </c>
      <c r="J26" s="13">
        <f>IF($A26="","",IF(OR('Settings'!$B$3&lt;$F26,$F26&gt;'Settings'!$B$5),0,IF($H26="Front-loaded",$G26*('Settings'!$B$5-$F26+1)/('Settings'!$B$5-'Settings'!$B$2+1),$G26*(MIN('Settings'!$B$3,'Settings'!$B$5)-$F26+1)/('Settings'!$B$5-'Settings'!$B$2+1))))</f>
        <v/>
      </c>
      <c r="K26" s="13">
        <f>IF($A26="","",SUMIFS('Requests log'!$N$2:$N$1001,'Requests log'!$B$2:$B$1001,$A26,'Requests log'!$D$2:$D$1001,$C26))</f>
        <v/>
      </c>
      <c r="L26" s="13">
        <f>IF($A26="","",SUMIFS('Requests log'!$O$2:$O$1001,'Requests log'!$B$2:$B$1001,$A26,'Requests log'!$D$2:$D$1001,$C26))</f>
        <v/>
      </c>
      <c r="M26" s="13">
        <f>IF($A26="","",SUMIFS('Requests log'!$I$2:$I$1001,'Requests log'!$B$2:$B$1001,$A26,'Requests log'!$D$2:$D$1001,$C26,'Requests log'!$J$2:$J$1001,"Pending"))</f>
        <v/>
      </c>
      <c r="N26" s="13">
        <f>IF($A26="","",I26+J26-K26-L26-M26)</f>
        <v/>
      </c>
      <c r="O26" s="13">
        <f>IF($A26="","",N26/('Settings'!$B$4*E26))</f>
        <v/>
      </c>
    </row>
    <row r="27">
      <c r="A27" s="14">
        <f>IF(INDEX('Employees'!$I$2:$I$101,INT((ROW()-2)/3)+1)="","",IF(INDEX('Employees'!$I$2:$I$101,INT((ROW()-2)/3)+1)&lt;&gt;"OK",NA(),INDEX('Employees'!$A$2:$A$101,INT((ROW()-2)/3)+1)))</f>
        <v/>
      </c>
      <c r="B27" s="8">
        <f>IF($A27="","",VLOOKUP($A27,'Employees'!$A$2:$I$101,2,FALSE))</f>
        <v/>
      </c>
      <c r="C27" s="8">
        <f>IF($A27="","",INDEX('Settings'!$H$11:$H$13,MOD(ROW()-2,3)+1))</f>
        <v/>
      </c>
      <c r="D27" s="8">
        <f>IF($A27="","",VLOOKUP($A27,'Employees'!$A$2:$I$101,4,FALSE))</f>
        <v/>
      </c>
      <c r="E27" s="13">
        <f>IF($A27="","",VLOOKUP($A27,'Employees'!$A$2:$I$101,5,FALSE))</f>
        <v/>
      </c>
      <c r="F27" s="6">
        <f>IF($A27="","",MAX('Settings'!$B$2,VLOOKUP($A27,'Employees'!$A$2:$I$101,3,FALSE)))</f>
        <v/>
      </c>
      <c r="G27" s="13">
        <f>IF($A27="","",IF(OR('Settings'!$B$7&lt;&gt;"OK",INDEX('Settings'!$F$11:$F$16,MATCH($D27&amp;"_"&amp;$C27,'Settings'!$E$11:$E$16,0))&lt;&gt;"OK"),NA(),INDEX('Settings'!$C$11:$C$16,MATCH($D27&amp;"_"&amp;$C27,'Settings'!$E$11:$E$16,0))*'Settings'!$B$4*$E27))</f>
        <v/>
      </c>
      <c r="H27" s="8">
        <f>IF($A27="","",INDEX('Settings'!$D$11:$D$16,MATCH($D27&amp;"_"&amp;$C27,'Settings'!$E$11:$E$16,0)))</f>
        <v/>
      </c>
      <c r="I27" s="13">
        <f>IF($A27="","",INDEX('Employees'!$F$2:$H$101,MATCH($A27,'Employees'!$A$2:$A$101,0),MATCH($C27,'Settings'!$H$11:$H$13,0)))</f>
        <v/>
      </c>
      <c r="J27" s="13">
        <f>IF($A27="","",IF(OR('Settings'!$B$3&lt;$F27,$F27&gt;'Settings'!$B$5),0,IF($H27="Front-loaded",$G27*('Settings'!$B$5-$F27+1)/('Settings'!$B$5-'Settings'!$B$2+1),$G27*(MIN('Settings'!$B$3,'Settings'!$B$5)-$F27+1)/('Settings'!$B$5-'Settings'!$B$2+1))))</f>
        <v/>
      </c>
      <c r="K27" s="13">
        <f>IF($A27="","",SUMIFS('Requests log'!$N$2:$N$1001,'Requests log'!$B$2:$B$1001,$A27,'Requests log'!$D$2:$D$1001,$C27))</f>
        <v/>
      </c>
      <c r="L27" s="13">
        <f>IF($A27="","",SUMIFS('Requests log'!$O$2:$O$1001,'Requests log'!$B$2:$B$1001,$A27,'Requests log'!$D$2:$D$1001,$C27))</f>
        <v/>
      </c>
      <c r="M27" s="13">
        <f>IF($A27="","",SUMIFS('Requests log'!$I$2:$I$1001,'Requests log'!$B$2:$B$1001,$A27,'Requests log'!$D$2:$D$1001,$C27,'Requests log'!$J$2:$J$1001,"Pending"))</f>
        <v/>
      </c>
      <c r="N27" s="13">
        <f>IF($A27="","",I27+J27-K27-L27-M27)</f>
        <v/>
      </c>
      <c r="O27" s="13">
        <f>IF($A27="","",N27/('Settings'!$B$4*E27))</f>
        <v/>
      </c>
    </row>
    <row r="28">
      <c r="A28" s="14">
        <f>IF(INDEX('Employees'!$I$2:$I$101,INT((ROW()-2)/3)+1)="","",IF(INDEX('Employees'!$I$2:$I$101,INT((ROW()-2)/3)+1)&lt;&gt;"OK",NA(),INDEX('Employees'!$A$2:$A$101,INT((ROW()-2)/3)+1)))</f>
        <v/>
      </c>
      <c r="B28" s="8">
        <f>IF($A28="","",VLOOKUP($A28,'Employees'!$A$2:$I$101,2,FALSE))</f>
        <v/>
      </c>
      <c r="C28" s="8">
        <f>IF($A28="","",INDEX('Settings'!$H$11:$H$13,MOD(ROW()-2,3)+1))</f>
        <v/>
      </c>
      <c r="D28" s="8">
        <f>IF($A28="","",VLOOKUP($A28,'Employees'!$A$2:$I$101,4,FALSE))</f>
        <v/>
      </c>
      <c r="E28" s="13">
        <f>IF($A28="","",VLOOKUP($A28,'Employees'!$A$2:$I$101,5,FALSE))</f>
        <v/>
      </c>
      <c r="F28" s="6">
        <f>IF($A28="","",MAX('Settings'!$B$2,VLOOKUP($A28,'Employees'!$A$2:$I$101,3,FALSE)))</f>
        <v/>
      </c>
      <c r="G28" s="13">
        <f>IF($A28="","",IF(OR('Settings'!$B$7&lt;&gt;"OK",INDEX('Settings'!$F$11:$F$16,MATCH($D28&amp;"_"&amp;$C28,'Settings'!$E$11:$E$16,0))&lt;&gt;"OK"),NA(),INDEX('Settings'!$C$11:$C$16,MATCH($D28&amp;"_"&amp;$C28,'Settings'!$E$11:$E$16,0))*'Settings'!$B$4*$E28))</f>
        <v/>
      </c>
      <c r="H28" s="8">
        <f>IF($A28="","",INDEX('Settings'!$D$11:$D$16,MATCH($D28&amp;"_"&amp;$C28,'Settings'!$E$11:$E$16,0)))</f>
        <v/>
      </c>
      <c r="I28" s="13">
        <f>IF($A28="","",INDEX('Employees'!$F$2:$H$101,MATCH($A28,'Employees'!$A$2:$A$101,0),MATCH($C28,'Settings'!$H$11:$H$13,0)))</f>
        <v/>
      </c>
      <c r="J28" s="13">
        <f>IF($A28="","",IF(OR('Settings'!$B$3&lt;$F28,$F28&gt;'Settings'!$B$5),0,IF($H28="Front-loaded",$G28*('Settings'!$B$5-$F28+1)/('Settings'!$B$5-'Settings'!$B$2+1),$G28*(MIN('Settings'!$B$3,'Settings'!$B$5)-$F28+1)/('Settings'!$B$5-'Settings'!$B$2+1))))</f>
        <v/>
      </c>
      <c r="K28" s="13">
        <f>IF($A28="","",SUMIFS('Requests log'!$N$2:$N$1001,'Requests log'!$B$2:$B$1001,$A28,'Requests log'!$D$2:$D$1001,$C28))</f>
        <v/>
      </c>
      <c r="L28" s="13">
        <f>IF($A28="","",SUMIFS('Requests log'!$O$2:$O$1001,'Requests log'!$B$2:$B$1001,$A28,'Requests log'!$D$2:$D$1001,$C28))</f>
        <v/>
      </c>
      <c r="M28" s="13">
        <f>IF($A28="","",SUMIFS('Requests log'!$I$2:$I$1001,'Requests log'!$B$2:$B$1001,$A28,'Requests log'!$D$2:$D$1001,$C28,'Requests log'!$J$2:$J$1001,"Pending"))</f>
        <v/>
      </c>
      <c r="N28" s="13">
        <f>IF($A28="","",I28+J28-K28-L28-M28)</f>
        <v/>
      </c>
      <c r="O28" s="13">
        <f>IF($A28="","",N28/('Settings'!$B$4*E28))</f>
        <v/>
      </c>
    </row>
    <row r="29">
      <c r="A29" s="14">
        <f>IF(INDEX('Employees'!$I$2:$I$101,INT((ROW()-2)/3)+1)="","",IF(INDEX('Employees'!$I$2:$I$101,INT((ROW()-2)/3)+1)&lt;&gt;"OK",NA(),INDEX('Employees'!$A$2:$A$101,INT((ROW()-2)/3)+1)))</f>
        <v/>
      </c>
      <c r="B29" s="8">
        <f>IF($A29="","",VLOOKUP($A29,'Employees'!$A$2:$I$101,2,FALSE))</f>
        <v/>
      </c>
      <c r="C29" s="8">
        <f>IF($A29="","",INDEX('Settings'!$H$11:$H$13,MOD(ROW()-2,3)+1))</f>
        <v/>
      </c>
      <c r="D29" s="8">
        <f>IF($A29="","",VLOOKUP($A29,'Employees'!$A$2:$I$101,4,FALSE))</f>
        <v/>
      </c>
      <c r="E29" s="13">
        <f>IF($A29="","",VLOOKUP($A29,'Employees'!$A$2:$I$101,5,FALSE))</f>
        <v/>
      </c>
      <c r="F29" s="6">
        <f>IF($A29="","",MAX('Settings'!$B$2,VLOOKUP($A29,'Employees'!$A$2:$I$101,3,FALSE)))</f>
        <v/>
      </c>
      <c r="G29" s="13">
        <f>IF($A29="","",IF(OR('Settings'!$B$7&lt;&gt;"OK",INDEX('Settings'!$F$11:$F$16,MATCH($D29&amp;"_"&amp;$C29,'Settings'!$E$11:$E$16,0))&lt;&gt;"OK"),NA(),INDEX('Settings'!$C$11:$C$16,MATCH($D29&amp;"_"&amp;$C29,'Settings'!$E$11:$E$16,0))*'Settings'!$B$4*$E29))</f>
        <v/>
      </c>
      <c r="H29" s="8">
        <f>IF($A29="","",INDEX('Settings'!$D$11:$D$16,MATCH($D29&amp;"_"&amp;$C29,'Settings'!$E$11:$E$16,0)))</f>
        <v/>
      </c>
      <c r="I29" s="13">
        <f>IF($A29="","",INDEX('Employees'!$F$2:$H$101,MATCH($A29,'Employees'!$A$2:$A$101,0),MATCH($C29,'Settings'!$H$11:$H$13,0)))</f>
        <v/>
      </c>
      <c r="J29" s="13">
        <f>IF($A29="","",IF(OR('Settings'!$B$3&lt;$F29,$F29&gt;'Settings'!$B$5),0,IF($H29="Front-loaded",$G29*('Settings'!$B$5-$F29+1)/('Settings'!$B$5-'Settings'!$B$2+1),$G29*(MIN('Settings'!$B$3,'Settings'!$B$5)-$F29+1)/('Settings'!$B$5-'Settings'!$B$2+1))))</f>
        <v/>
      </c>
      <c r="K29" s="13">
        <f>IF($A29="","",SUMIFS('Requests log'!$N$2:$N$1001,'Requests log'!$B$2:$B$1001,$A29,'Requests log'!$D$2:$D$1001,$C29))</f>
        <v/>
      </c>
      <c r="L29" s="13">
        <f>IF($A29="","",SUMIFS('Requests log'!$O$2:$O$1001,'Requests log'!$B$2:$B$1001,$A29,'Requests log'!$D$2:$D$1001,$C29))</f>
        <v/>
      </c>
      <c r="M29" s="13">
        <f>IF($A29="","",SUMIFS('Requests log'!$I$2:$I$1001,'Requests log'!$B$2:$B$1001,$A29,'Requests log'!$D$2:$D$1001,$C29,'Requests log'!$J$2:$J$1001,"Pending"))</f>
        <v/>
      </c>
      <c r="N29" s="13">
        <f>IF($A29="","",I29+J29-K29-L29-M29)</f>
        <v/>
      </c>
      <c r="O29" s="13">
        <f>IF($A29="","",N29/('Settings'!$B$4*E29))</f>
        <v/>
      </c>
    </row>
    <row r="30">
      <c r="A30" s="14">
        <f>IF(INDEX('Employees'!$I$2:$I$101,INT((ROW()-2)/3)+1)="","",IF(INDEX('Employees'!$I$2:$I$101,INT((ROW()-2)/3)+1)&lt;&gt;"OK",NA(),INDEX('Employees'!$A$2:$A$101,INT((ROW()-2)/3)+1)))</f>
        <v/>
      </c>
      <c r="B30" s="8">
        <f>IF($A30="","",VLOOKUP($A30,'Employees'!$A$2:$I$101,2,FALSE))</f>
        <v/>
      </c>
      <c r="C30" s="8">
        <f>IF($A30="","",INDEX('Settings'!$H$11:$H$13,MOD(ROW()-2,3)+1))</f>
        <v/>
      </c>
      <c r="D30" s="8">
        <f>IF($A30="","",VLOOKUP($A30,'Employees'!$A$2:$I$101,4,FALSE))</f>
        <v/>
      </c>
      <c r="E30" s="13">
        <f>IF($A30="","",VLOOKUP($A30,'Employees'!$A$2:$I$101,5,FALSE))</f>
        <v/>
      </c>
      <c r="F30" s="6">
        <f>IF($A30="","",MAX('Settings'!$B$2,VLOOKUP($A30,'Employees'!$A$2:$I$101,3,FALSE)))</f>
        <v/>
      </c>
      <c r="G30" s="13">
        <f>IF($A30="","",IF(OR('Settings'!$B$7&lt;&gt;"OK",INDEX('Settings'!$F$11:$F$16,MATCH($D30&amp;"_"&amp;$C30,'Settings'!$E$11:$E$16,0))&lt;&gt;"OK"),NA(),INDEX('Settings'!$C$11:$C$16,MATCH($D30&amp;"_"&amp;$C30,'Settings'!$E$11:$E$16,0))*'Settings'!$B$4*$E30))</f>
        <v/>
      </c>
      <c r="H30" s="8">
        <f>IF($A30="","",INDEX('Settings'!$D$11:$D$16,MATCH($D30&amp;"_"&amp;$C30,'Settings'!$E$11:$E$16,0)))</f>
        <v/>
      </c>
      <c r="I30" s="13">
        <f>IF($A30="","",INDEX('Employees'!$F$2:$H$101,MATCH($A30,'Employees'!$A$2:$A$101,0),MATCH($C30,'Settings'!$H$11:$H$13,0)))</f>
        <v/>
      </c>
      <c r="J30" s="13">
        <f>IF($A30="","",IF(OR('Settings'!$B$3&lt;$F30,$F30&gt;'Settings'!$B$5),0,IF($H30="Front-loaded",$G30*('Settings'!$B$5-$F30+1)/('Settings'!$B$5-'Settings'!$B$2+1),$G30*(MIN('Settings'!$B$3,'Settings'!$B$5)-$F30+1)/('Settings'!$B$5-'Settings'!$B$2+1))))</f>
        <v/>
      </c>
      <c r="K30" s="13">
        <f>IF($A30="","",SUMIFS('Requests log'!$N$2:$N$1001,'Requests log'!$B$2:$B$1001,$A30,'Requests log'!$D$2:$D$1001,$C30))</f>
        <v/>
      </c>
      <c r="L30" s="13">
        <f>IF($A30="","",SUMIFS('Requests log'!$O$2:$O$1001,'Requests log'!$B$2:$B$1001,$A30,'Requests log'!$D$2:$D$1001,$C30))</f>
        <v/>
      </c>
      <c r="M30" s="13">
        <f>IF($A30="","",SUMIFS('Requests log'!$I$2:$I$1001,'Requests log'!$B$2:$B$1001,$A30,'Requests log'!$D$2:$D$1001,$C30,'Requests log'!$J$2:$J$1001,"Pending"))</f>
        <v/>
      </c>
      <c r="N30" s="13">
        <f>IF($A30="","",I30+J30-K30-L30-M30)</f>
        <v/>
      </c>
      <c r="O30" s="13">
        <f>IF($A30="","",N30/('Settings'!$B$4*E30))</f>
        <v/>
      </c>
    </row>
    <row r="31">
      <c r="A31" s="14">
        <f>IF(INDEX('Employees'!$I$2:$I$101,INT((ROW()-2)/3)+1)="","",IF(INDEX('Employees'!$I$2:$I$101,INT((ROW()-2)/3)+1)&lt;&gt;"OK",NA(),INDEX('Employees'!$A$2:$A$101,INT((ROW()-2)/3)+1)))</f>
        <v/>
      </c>
      <c r="B31" s="8">
        <f>IF($A31="","",VLOOKUP($A31,'Employees'!$A$2:$I$101,2,FALSE))</f>
        <v/>
      </c>
      <c r="C31" s="8">
        <f>IF($A31="","",INDEX('Settings'!$H$11:$H$13,MOD(ROW()-2,3)+1))</f>
        <v/>
      </c>
      <c r="D31" s="8">
        <f>IF($A31="","",VLOOKUP($A31,'Employees'!$A$2:$I$101,4,FALSE))</f>
        <v/>
      </c>
      <c r="E31" s="13">
        <f>IF($A31="","",VLOOKUP($A31,'Employees'!$A$2:$I$101,5,FALSE))</f>
        <v/>
      </c>
      <c r="F31" s="6">
        <f>IF($A31="","",MAX('Settings'!$B$2,VLOOKUP($A31,'Employees'!$A$2:$I$101,3,FALSE)))</f>
        <v/>
      </c>
      <c r="G31" s="13">
        <f>IF($A31="","",IF(OR('Settings'!$B$7&lt;&gt;"OK",INDEX('Settings'!$F$11:$F$16,MATCH($D31&amp;"_"&amp;$C31,'Settings'!$E$11:$E$16,0))&lt;&gt;"OK"),NA(),INDEX('Settings'!$C$11:$C$16,MATCH($D31&amp;"_"&amp;$C31,'Settings'!$E$11:$E$16,0))*'Settings'!$B$4*$E31))</f>
        <v/>
      </c>
      <c r="H31" s="8">
        <f>IF($A31="","",INDEX('Settings'!$D$11:$D$16,MATCH($D31&amp;"_"&amp;$C31,'Settings'!$E$11:$E$16,0)))</f>
        <v/>
      </c>
      <c r="I31" s="13">
        <f>IF($A31="","",INDEX('Employees'!$F$2:$H$101,MATCH($A31,'Employees'!$A$2:$A$101,0),MATCH($C31,'Settings'!$H$11:$H$13,0)))</f>
        <v/>
      </c>
      <c r="J31" s="13">
        <f>IF($A31="","",IF(OR('Settings'!$B$3&lt;$F31,$F31&gt;'Settings'!$B$5),0,IF($H31="Front-loaded",$G31*('Settings'!$B$5-$F31+1)/('Settings'!$B$5-'Settings'!$B$2+1),$G31*(MIN('Settings'!$B$3,'Settings'!$B$5)-$F31+1)/('Settings'!$B$5-'Settings'!$B$2+1))))</f>
        <v/>
      </c>
      <c r="K31" s="13">
        <f>IF($A31="","",SUMIFS('Requests log'!$N$2:$N$1001,'Requests log'!$B$2:$B$1001,$A31,'Requests log'!$D$2:$D$1001,$C31))</f>
        <v/>
      </c>
      <c r="L31" s="13">
        <f>IF($A31="","",SUMIFS('Requests log'!$O$2:$O$1001,'Requests log'!$B$2:$B$1001,$A31,'Requests log'!$D$2:$D$1001,$C31))</f>
        <v/>
      </c>
      <c r="M31" s="13">
        <f>IF($A31="","",SUMIFS('Requests log'!$I$2:$I$1001,'Requests log'!$B$2:$B$1001,$A31,'Requests log'!$D$2:$D$1001,$C31,'Requests log'!$J$2:$J$1001,"Pending"))</f>
        <v/>
      </c>
      <c r="N31" s="13">
        <f>IF($A31="","",I31+J31-K31-L31-M31)</f>
        <v/>
      </c>
      <c r="O31" s="13">
        <f>IF($A31="","",N31/('Settings'!$B$4*E31))</f>
        <v/>
      </c>
    </row>
    <row r="32">
      <c r="A32" s="14">
        <f>IF(INDEX('Employees'!$I$2:$I$101,INT((ROW()-2)/3)+1)="","",IF(INDEX('Employees'!$I$2:$I$101,INT((ROW()-2)/3)+1)&lt;&gt;"OK",NA(),INDEX('Employees'!$A$2:$A$101,INT((ROW()-2)/3)+1)))</f>
        <v/>
      </c>
      <c r="B32" s="8">
        <f>IF($A32="","",VLOOKUP($A32,'Employees'!$A$2:$I$101,2,FALSE))</f>
        <v/>
      </c>
      <c r="C32" s="8">
        <f>IF($A32="","",INDEX('Settings'!$H$11:$H$13,MOD(ROW()-2,3)+1))</f>
        <v/>
      </c>
      <c r="D32" s="8">
        <f>IF($A32="","",VLOOKUP($A32,'Employees'!$A$2:$I$101,4,FALSE))</f>
        <v/>
      </c>
      <c r="E32" s="13">
        <f>IF($A32="","",VLOOKUP($A32,'Employees'!$A$2:$I$101,5,FALSE))</f>
        <v/>
      </c>
      <c r="F32" s="6">
        <f>IF($A32="","",MAX('Settings'!$B$2,VLOOKUP($A32,'Employees'!$A$2:$I$101,3,FALSE)))</f>
        <v/>
      </c>
      <c r="G32" s="13">
        <f>IF($A32="","",IF(OR('Settings'!$B$7&lt;&gt;"OK",INDEX('Settings'!$F$11:$F$16,MATCH($D32&amp;"_"&amp;$C32,'Settings'!$E$11:$E$16,0))&lt;&gt;"OK"),NA(),INDEX('Settings'!$C$11:$C$16,MATCH($D32&amp;"_"&amp;$C32,'Settings'!$E$11:$E$16,0))*'Settings'!$B$4*$E32))</f>
        <v/>
      </c>
      <c r="H32" s="8">
        <f>IF($A32="","",INDEX('Settings'!$D$11:$D$16,MATCH($D32&amp;"_"&amp;$C32,'Settings'!$E$11:$E$16,0)))</f>
        <v/>
      </c>
      <c r="I32" s="13">
        <f>IF($A32="","",INDEX('Employees'!$F$2:$H$101,MATCH($A32,'Employees'!$A$2:$A$101,0),MATCH($C32,'Settings'!$H$11:$H$13,0)))</f>
        <v/>
      </c>
      <c r="J32" s="13">
        <f>IF($A32="","",IF(OR('Settings'!$B$3&lt;$F32,$F32&gt;'Settings'!$B$5),0,IF($H32="Front-loaded",$G32*('Settings'!$B$5-$F32+1)/('Settings'!$B$5-'Settings'!$B$2+1),$G32*(MIN('Settings'!$B$3,'Settings'!$B$5)-$F32+1)/('Settings'!$B$5-'Settings'!$B$2+1))))</f>
        <v/>
      </c>
      <c r="K32" s="13">
        <f>IF($A32="","",SUMIFS('Requests log'!$N$2:$N$1001,'Requests log'!$B$2:$B$1001,$A32,'Requests log'!$D$2:$D$1001,$C32))</f>
        <v/>
      </c>
      <c r="L32" s="13">
        <f>IF($A32="","",SUMIFS('Requests log'!$O$2:$O$1001,'Requests log'!$B$2:$B$1001,$A32,'Requests log'!$D$2:$D$1001,$C32))</f>
        <v/>
      </c>
      <c r="M32" s="13">
        <f>IF($A32="","",SUMIFS('Requests log'!$I$2:$I$1001,'Requests log'!$B$2:$B$1001,$A32,'Requests log'!$D$2:$D$1001,$C32,'Requests log'!$J$2:$J$1001,"Pending"))</f>
        <v/>
      </c>
      <c r="N32" s="13">
        <f>IF($A32="","",I32+J32-K32-L32-M32)</f>
        <v/>
      </c>
      <c r="O32" s="13">
        <f>IF($A32="","",N32/('Settings'!$B$4*E32))</f>
        <v/>
      </c>
    </row>
    <row r="33">
      <c r="A33" s="14">
        <f>IF(INDEX('Employees'!$I$2:$I$101,INT((ROW()-2)/3)+1)="","",IF(INDEX('Employees'!$I$2:$I$101,INT((ROW()-2)/3)+1)&lt;&gt;"OK",NA(),INDEX('Employees'!$A$2:$A$101,INT((ROW()-2)/3)+1)))</f>
        <v/>
      </c>
      <c r="B33" s="8">
        <f>IF($A33="","",VLOOKUP($A33,'Employees'!$A$2:$I$101,2,FALSE))</f>
        <v/>
      </c>
      <c r="C33" s="8">
        <f>IF($A33="","",INDEX('Settings'!$H$11:$H$13,MOD(ROW()-2,3)+1))</f>
        <v/>
      </c>
      <c r="D33" s="8">
        <f>IF($A33="","",VLOOKUP($A33,'Employees'!$A$2:$I$101,4,FALSE))</f>
        <v/>
      </c>
      <c r="E33" s="13">
        <f>IF($A33="","",VLOOKUP($A33,'Employees'!$A$2:$I$101,5,FALSE))</f>
        <v/>
      </c>
      <c r="F33" s="6">
        <f>IF($A33="","",MAX('Settings'!$B$2,VLOOKUP($A33,'Employees'!$A$2:$I$101,3,FALSE)))</f>
        <v/>
      </c>
      <c r="G33" s="13">
        <f>IF($A33="","",IF(OR('Settings'!$B$7&lt;&gt;"OK",INDEX('Settings'!$F$11:$F$16,MATCH($D33&amp;"_"&amp;$C33,'Settings'!$E$11:$E$16,0))&lt;&gt;"OK"),NA(),INDEX('Settings'!$C$11:$C$16,MATCH($D33&amp;"_"&amp;$C33,'Settings'!$E$11:$E$16,0))*'Settings'!$B$4*$E33))</f>
        <v/>
      </c>
      <c r="H33" s="8">
        <f>IF($A33="","",INDEX('Settings'!$D$11:$D$16,MATCH($D33&amp;"_"&amp;$C33,'Settings'!$E$11:$E$16,0)))</f>
        <v/>
      </c>
      <c r="I33" s="13">
        <f>IF($A33="","",INDEX('Employees'!$F$2:$H$101,MATCH($A33,'Employees'!$A$2:$A$101,0),MATCH($C33,'Settings'!$H$11:$H$13,0)))</f>
        <v/>
      </c>
      <c r="J33" s="13">
        <f>IF($A33="","",IF(OR('Settings'!$B$3&lt;$F33,$F33&gt;'Settings'!$B$5),0,IF($H33="Front-loaded",$G33*('Settings'!$B$5-$F33+1)/('Settings'!$B$5-'Settings'!$B$2+1),$G33*(MIN('Settings'!$B$3,'Settings'!$B$5)-$F33+1)/('Settings'!$B$5-'Settings'!$B$2+1))))</f>
        <v/>
      </c>
      <c r="K33" s="13">
        <f>IF($A33="","",SUMIFS('Requests log'!$N$2:$N$1001,'Requests log'!$B$2:$B$1001,$A33,'Requests log'!$D$2:$D$1001,$C33))</f>
        <v/>
      </c>
      <c r="L33" s="13">
        <f>IF($A33="","",SUMIFS('Requests log'!$O$2:$O$1001,'Requests log'!$B$2:$B$1001,$A33,'Requests log'!$D$2:$D$1001,$C33))</f>
        <v/>
      </c>
      <c r="M33" s="13">
        <f>IF($A33="","",SUMIFS('Requests log'!$I$2:$I$1001,'Requests log'!$B$2:$B$1001,$A33,'Requests log'!$D$2:$D$1001,$C33,'Requests log'!$J$2:$J$1001,"Pending"))</f>
        <v/>
      </c>
      <c r="N33" s="13">
        <f>IF($A33="","",I33+J33-K33-L33-M33)</f>
        <v/>
      </c>
      <c r="O33" s="13">
        <f>IF($A33="","",N33/('Settings'!$B$4*E33))</f>
        <v/>
      </c>
    </row>
    <row r="34">
      <c r="A34" s="14">
        <f>IF(INDEX('Employees'!$I$2:$I$101,INT((ROW()-2)/3)+1)="","",IF(INDEX('Employees'!$I$2:$I$101,INT((ROW()-2)/3)+1)&lt;&gt;"OK",NA(),INDEX('Employees'!$A$2:$A$101,INT((ROW()-2)/3)+1)))</f>
        <v/>
      </c>
      <c r="B34" s="8">
        <f>IF($A34="","",VLOOKUP($A34,'Employees'!$A$2:$I$101,2,FALSE))</f>
        <v/>
      </c>
      <c r="C34" s="8">
        <f>IF($A34="","",INDEX('Settings'!$H$11:$H$13,MOD(ROW()-2,3)+1))</f>
        <v/>
      </c>
      <c r="D34" s="8">
        <f>IF($A34="","",VLOOKUP($A34,'Employees'!$A$2:$I$101,4,FALSE))</f>
        <v/>
      </c>
      <c r="E34" s="13">
        <f>IF($A34="","",VLOOKUP($A34,'Employees'!$A$2:$I$101,5,FALSE))</f>
        <v/>
      </c>
      <c r="F34" s="6">
        <f>IF($A34="","",MAX('Settings'!$B$2,VLOOKUP($A34,'Employees'!$A$2:$I$101,3,FALSE)))</f>
        <v/>
      </c>
      <c r="G34" s="13">
        <f>IF($A34="","",IF(OR('Settings'!$B$7&lt;&gt;"OK",INDEX('Settings'!$F$11:$F$16,MATCH($D34&amp;"_"&amp;$C34,'Settings'!$E$11:$E$16,0))&lt;&gt;"OK"),NA(),INDEX('Settings'!$C$11:$C$16,MATCH($D34&amp;"_"&amp;$C34,'Settings'!$E$11:$E$16,0))*'Settings'!$B$4*$E34))</f>
        <v/>
      </c>
      <c r="H34" s="8">
        <f>IF($A34="","",INDEX('Settings'!$D$11:$D$16,MATCH($D34&amp;"_"&amp;$C34,'Settings'!$E$11:$E$16,0)))</f>
        <v/>
      </c>
      <c r="I34" s="13">
        <f>IF($A34="","",INDEX('Employees'!$F$2:$H$101,MATCH($A34,'Employees'!$A$2:$A$101,0),MATCH($C34,'Settings'!$H$11:$H$13,0)))</f>
        <v/>
      </c>
      <c r="J34" s="13">
        <f>IF($A34="","",IF(OR('Settings'!$B$3&lt;$F34,$F34&gt;'Settings'!$B$5),0,IF($H34="Front-loaded",$G34*('Settings'!$B$5-$F34+1)/('Settings'!$B$5-'Settings'!$B$2+1),$G34*(MIN('Settings'!$B$3,'Settings'!$B$5)-$F34+1)/('Settings'!$B$5-'Settings'!$B$2+1))))</f>
        <v/>
      </c>
      <c r="K34" s="13">
        <f>IF($A34="","",SUMIFS('Requests log'!$N$2:$N$1001,'Requests log'!$B$2:$B$1001,$A34,'Requests log'!$D$2:$D$1001,$C34))</f>
        <v/>
      </c>
      <c r="L34" s="13">
        <f>IF($A34="","",SUMIFS('Requests log'!$O$2:$O$1001,'Requests log'!$B$2:$B$1001,$A34,'Requests log'!$D$2:$D$1001,$C34))</f>
        <v/>
      </c>
      <c r="M34" s="13">
        <f>IF($A34="","",SUMIFS('Requests log'!$I$2:$I$1001,'Requests log'!$B$2:$B$1001,$A34,'Requests log'!$D$2:$D$1001,$C34,'Requests log'!$J$2:$J$1001,"Pending"))</f>
        <v/>
      </c>
      <c r="N34" s="13">
        <f>IF($A34="","",I34+J34-K34-L34-M34)</f>
        <v/>
      </c>
      <c r="O34" s="13">
        <f>IF($A34="","",N34/('Settings'!$B$4*E34))</f>
        <v/>
      </c>
    </row>
    <row r="35">
      <c r="A35" s="14">
        <f>IF(INDEX('Employees'!$I$2:$I$101,INT((ROW()-2)/3)+1)="","",IF(INDEX('Employees'!$I$2:$I$101,INT((ROW()-2)/3)+1)&lt;&gt;"OK",NA(),INDEX('Employees'!$A$2:$A$101,INT((ROW()-2)/3)+1)))</f>
        <v/>
      </c>
      <c r="B35" s="8">
        <f>IF($A35="","",VLOOKUP($A35,'Employees'!$A$2:$I$101,2,FALSE))</f>
        <v/>
      </c>
      <c r="C35" s="8">
        <f>IF($A35="","",INDEX('Settings'!$H$11:$H$13,MOD(ROW()-2,3)+1))</f>
        <v/>
      </c>
      <c r="D35" s="8">
        <f>IF($A35="","",VLOOKUP($A35,'Employees'!$A$2:$I$101,4,FALSE))</f>
        <v/>
      </c>
      <c r="E35" s="13">
        <f>IF($A35="","",VLOOKUP($A35,'Employees'!$A$2:$I$101,5,FALSE))</f>
        <v/>
      </c>
      <c r="F35" s="6">
        <f>IF($A35="","",MAX('Settings'!$B$2,VLOOKUP($A35,'Employees'!$A$2:$I$101,3,FALSE)))</f>
        <v/>
      </c>
      <c r="G35" s="13">
        <f>IF($A35="","",IF(OR('Settings'!$B$7&lt;&gt;"OK",INDEX('Settings'!$F$11:$F$16,MATCH($D35&amp;"_"&amp;$C35,'Settings'!$E$11:$E$16,0))&lt;&gt;"OK"),NA(),INDEX('Settings'!$C$11:$C$16,MATCH($D35&amp;"_"&amp;$C35,'Settings'!$E$11:$E$16,0))*'Settings'!$B$4*$E35))</f>
        <v/>
      </c>
      <c r="H35" s="8">
        <f>IF($A35="","",INDEX('Settings'!$D$11:$D$16,MATCH($D35&amp;"_"&amp;$C35,'Settings'!$E$11:$E$16,0)))</f>
        <v/>
      </c>
      <c r="I35" s="13">
        <f>IF($A35="","",INDEX('Employees'!$F$2:$H$101,MATCH($A35,'Employees'!$A$2:$A$101,0),MATCH($C35,'Settings'!$H$11:$H$13,0)))</f>
        <v/>
      </c>
      <c r="J35" s="13">
        <f>IF($A35="","",IF(OR('Settings'!$B$3&lt;$F35,$F35&gt;'Settings'!$B$5),0,IF($H35="Front-loaded",$G35*('Settings'!$B$5-$F35+1)/('Settings'!$B$5-'Settings'!$B$2+1),$G35*(MIN('Settings'!$B$3,'Settings'!$B$5)-$F35+1)/('Settings'!$B$5-'Settings'!$B$2+1))))</f>
        <v/>
      </c>
      <c r="K35" s="13">
        <f>IF($A35="","",SUMIFS('Requests log'!$N$2:$N$1001,'Requests log'!$B$2:$B$1001,$A35,'Requests log'!$D$2:$D$1001,$C35))</f>
        <v/>
      </c>
      <c r="L35" s="13">
        <f>IF($A35="","",SUMIFS('Requests log'!$O$2:$O$1001,'Requests log'!$B$2:$B$1001,$A35,'Requests log'!$D$2:$D$1001,$C35))</f>
        <v/>
      </c>
      <c r="M35" s="13">
        <f>IF($A35="","",SUMIFS('Requests log'!$I$2:$I$1001,'Requests log'!$B$2:$B$1001,$A35,'Requests log'!$D$2:$D$1001,$C35,'Requests log'!$J$2:$J$1001,"Pending"))</f>
        <v/>
      </c>
      <c r="N35" s="13">
        <f>IF($A35="","",I35+J35-K35-L35-M35)</f>
        <v/>
      </c>
      <c r="O35" s="13">
        <f>IF($A35="","",N35/('Settings'!$B$4*E35))</f>
        <v/>
      </c>
    </row>
    <row r="36">
      <c r="A36" s="14">
        <f>IF(INDEX('Employees'!$I$2:$I$101,INT((ROW()-2)/3)+1)="","",IF(INDEX('Employees'!$I$2:$I$101,INT((ROW()-2)/3)+1)&lt;&gt;"OK",NA(),INDEX('Employees'!$A$2:$A$101,INT((ROW()-2)/3)+1)))</f>
        <v/>
      </c>
      <c r="B36" s="8">
        <f>IF($A36="","",VLOOKUP($A36,'Employees'!$A$2:$I$101,2,FALSE))</f>
        <v/>
      </c>
      <c r="C36" s="8">
        <f>IF($A36="","",INDEX('Settings'!$H$11:$H$13,MOD(ROW()-2,3)+1))</f>
        <v/>
      </c>
      <c r="D36" s="8">
        <f>IF($A36="","",VLOOKUP($A36,'Employees'!$A$2:$I$101,4,FALSE))</f>
        <v/>
      </c>
      <c r="E36" s="13">
        <f>IF($A36="","",VLOOKUP($A36,'Employees'!$A$2:$I$101,5,FALSE))</f>
        <v/>
      </c>
      <c r="F36" s="6">
        <f>IF($A36="","",MAX('Settings'!$B$2,VLOOKUP($A36,'Employees'!$A$2:$I$101,3,FALSE)))</f>
        <v/>
      </c>
      <c r="G36" s="13">
        <f>IF($A36="","",IF(OR('Settings'!$B$7&lt;&gt;"OK",INDEX('Settings'!$F$11:$F$16,MATCH($D36&amp;"_"&amp;$C36,'Settings'!$E$11:$E$16,0))&lt;&gt;"OK"),NA(),INDEX('Settings'!$C$11:$C$16,MATCH($D36&amp;"_"&amp;$C36,'Settings'!$E$11:$E$16,0))*'Settings'!$B$4*$E36))</f>
        <v/>
      </c>
      <c r="H36" s="8">
        <f>IF($A36="","",INDEX('Settings'!$D$11:$D$16,MATCH($D36&amp;"_"&amp;$C36,'Settings'!$E$11:$E$16,0)))</f>
        <v/>
      </c>
      <c r="I36" s="13">
        <f>IF($A36="","",INDEX('Employees'!$F$2:$H$101,MATCH($A36,'Employees'!$A$2:$A$101,0),MATCH($C36,'Settings'!$H$11:$H$13,0)))</f>
        <v/>
      </c>
      <c r="J36" s="13">
        <f>IF($A36="","",IF(OR('Settings'!$B$3&lt;$F36,$F36&gt;'Settings'!$B$5),0,IF($H36="Front-loaded",$G36*('Settings'!$B$5-$F36+1)/('Settings'!$B$5-'Settings'!$B$2+1),$G36*(MIN('Settings'!$B$3,'Settings'!$B$5)-$F36+1)/('Settings'!$B$5-'Settings'!$B$2+1))))</f>
        <v/>
      </c>
      <c r="K36" s="13">
        <f>IF($A36="","",SUMIFS('Requests log'!$N$2:$N$1001,'Requests log'!$B$2:$B$1001,$A36,'Requests log'!$D$2:$D$1001,$C36))</f>
        <v/>
      </c>
      <c r="L36" s="13">
        <f>IF($A36="","",SUMIFS('Requests log'!$O$2:$O$1001,'Requests log'!$B$2:$B$1001,$A36,'Requests log'!$D$2:$D$1001,$C36))</f>
        <v/>
      </c>
      <c r="M36" s="13">
        <f>IF($A36="","",SUMIFS('Requests log'!$I$2:$I$1001,'Requests log'!$B$2:$B$1001,$A36,'Requests log'!$D$2:$D$1001,$C36,'Requests log'!$J$2:$J$1001,"Pending"))</f>
        <v/>
      </c>
      <c r="N36" s="13">
        <f>IF($A36="","",I36+J36-K36-L36-M36)</f>
        <v/>
      </c>
      <c r="O36" s="13">
        <f>IF($A36="","",N36/('Settings'!$B$4*E36))</f>
        <v/>
      </c>
    </row>
    <row r="37">
      <c r="A37" s="14">
        <f>IF(INDEX('Employees'!$I$2:$I$101,INT((ROW()-2)/3)+1)="","",IF(INDEX('Employees'!$I$2:$I$101,INT((ROW()-2)/3)+1)&lt;&gt;"OK",NA(),INDEX('Employees'!$A$2:$A$101,INT((ROW()-2)/3)+1)))</f>
        <v/>
      </c>
      <c r="B37" s="8">
        <f>IF($A37="","",VLOOKUP($A37,'Employees'!$A$2:$I$101,2,FALSE))</f>
        <v/>
      </c>
      <c r="C37" s="8">
        <f>IF($A37="","",INDEX('Settings'!$H$11:$H$13,MOD(ROW()-2,3)+1))</f>
        <v/>
      </c>
      <c r="D37" s="8">
        <f>IF($A37="","",VLOOKUP($A37,'Employees'!$A$2:$I$101,4,FALSE))</f>
        <v/>
      </c>
      <c r="E37" s="13">
        <f>IF($A37="","",VLOOKUP($A37,'Employees'!$A$2:$I$101,5,FALSE))</f>
        <v/>
      </c>
      <c r="F37" s="6">
        <f>IF($A37="","",MAX('Settings'!$B$2,VLOOKUP($A37,'Employees'!$A$2:$I$101,3,FALSE)))</f>
        <v/>
      </c>
      <c r="G37" s="13">
        <f>IF($A37="","",IF(OR('Settings'!$B$7&lt;&gt;"OK",INDEX('Settings'!$F$11:$F$16,MATCH($D37&amp;"_"&amp;$C37,'Settings'!$E$11:$E$16,0))&lt;&gt;"OK"),NA(),INDEX('Settings'!$C$11:$C$16,MATCH($D37&amp;"_"&amp;$C37,'Settings'!$E$11:$E$16,0))*'Settings'!$B$4*$E37))</f>
        <v/>
      </c>
      <c r="H37" s="8">
        <f>IF($A37="","",INDEX('Settings'!$D$11:$D$16,MATCH($D37&amp;"_"&amp;$C37,'Settings'!$E$11:$E$16,0)))</f>
        <v/>
      </c>
      <c r="I37" s="13">
        <f>IF($A37="","",INDEX('Employees'!$F$2:$H$101,MATCH($A37,'Employees'!$A$2:$A$101,0),MATCH($C37,'Settings'!$H$11:$H$13,0)))</f>
        <v/>
      </c>
      <c r="J37" s="13">
        <f>IF($A37="","",IF(OR('Settings'!$B$3&lt;$F37,$F37&gt;'Settings'!$B$5),0,IF($H37="Front-loaded",$G37*('Settings'!$B$5-$F37+1)/('Settings'!$B$5-'Settings'!$B$2+1),$G37*(MIN('Settings'!$B$3,'Settings'!$B$5)-$F37+1)/('Settings'!$B$5-'Settings'!$B$2+1))))</f>
        <v/>
      </c>
      <c r="K37" s="13">
        <f>IF($A37="","",SUMIFS('Requests log'!$N$2:$N$1001,'Requests log'!$B$2:$B$1001,$A37,'Requests log'!$D$2:$D$1001,$C37))</f>
        <v/>
      </c>
      <c r="L37" s="13">
        <f>IF($A37="","",SUMIFS('Requests log'!$O$2:$O$1001,'Requests log'!$B$2:$B$1001,$A37,'Requests log'!$D$2:$D$1001,$C37))</f>
        <v/>
      </c>
      <c r="M37" s="13">
        <f>IF($A37="","",SUMIFS('Requests log'!$I$2:$I$1001,'Requests log'!$B$2:$B$1001,$A37,'Requests log'!$D$2:$D$1001,$C37,'Requests log'!$J$2:$J$1001,"Pending"))</f>
        <v/>
      </c>
      <c r="N37" s="13">
        <f>IF($A37="","",I37+J37-K37-L37-M37)</f>
        <v/>
      </c>
      <c r="O37" s="13">
        <f>IF($A37="","",N37/('Settings'!$B$4*E37))</f>
        <v/>
      </c>
    </row>
    <row r="38">
      <c r="A38" s="14">
        <f>IF(INDEX('Employees'!$I$2:$I$101,INT((ROW()-2)/3)+1)="","",IF(INDEX('Employees'!$I$2:$I$101,INT((ROW()-2)/3)+1)&lt;&gt;"OK",NA(),INDEX('Employees'!$A$2:$A$101,INT((ROW()-2)/3)+1)))</f>
        <v/>
      </c>
      <c r="B38" s="8">
        <f>IF($A38="","",VLOOKUP($A38,'Employees'!$A$2:$I$101,2,FALSE))</f>
        <v/>
      </c>
      <c r="C38" s="8">
        <f>IF($A38="","",INDEX('Settings'!$H$11:$H$13,MOD(ROW()-2,3)+1))</f>
        <v/>
      </c>
      <c r="D38" s="8">
        <f>IF($A38="","",VLOOKUP($A38,'Employees'!$A$2:$I$101,4,FALSE))</f>
        <v/>
      </c>
      <c r="E38" s="13">
        <f>IF($A38="","",VLOOKUP($A38,'Employees'!$A$2:$I$101,5,FALSE))</f>
        <v/>
      </c>
      <c r="F38" s="6">
        <f>IF($A38="","",MAX('Settings'!$B$2,VLOOKUP($A38,'Employees'!$A$2:$I$101,3,FALSE)))</f>
        <v/>
      </c>
      <c r="G38" s="13">
        <f>IF($A38="","",IF(OR('Settings'!$B$7&lt;&gt;"OK",INDEX('Settings'!$F$11:$F$16,MATCH($D38&amp;"_"&amp;$C38,'Settings'!$E$11:$E$16,0))&lt;&gt;"OK"),NA(),INDEX('Settings'!$C$11:$C$16,MATCH($D38&amp;"_"&amp;$C38,'Settings'!$E$11:$E$16,0))*'Settings'!$B$4*$E38))</f>
        <v/>
      </c>
      <c r="H38" s="8">
        <f>IF($A38="","",INDEX('Settings'!$D$11:$D$16,MATCH($D38&amp;"_"&amp;$C38,'Settings'!$E$11:$E$16,0)))</f>
        <v/>
      </c>
      <c r="I38" s="13">
        <f>IF($A38="","",INDEX('Employees'!$F$2:$H$101,MATCH($A38,'Employees'!$A$2:$A$101,0),MATCH($C38,'Settings'!$H$11:$H$13,0)))</f>
        <v/>
      </c>
      <c r="J38" s="13">
        <f>IF($A38="","",IF(OR('Settings'!$B$3&lt;$F38,$F38&gt;'Settings'!$B$5),0,IF($H38="Front-loaded",$G38*('Settings'!$B$5-$F38+1)/('Settings'!$B$5-'Settings'!$B$2+1),$G38*(MIN('Settings'!$B$3,'Settings'!$B$5)-$F38+1)/('Settings'!$B$5-'Settings'!$B$2+1))))</f>
        <v/>
      </c>
      <c r="K38" s="13">
        <f>IF($A38="","",SUMIFS('Requests log'!$N$2:$N$1001,'Requests log'!$B$2:$B$1001,$A38,'Requests log'!$D$2:$D$1001,$C38))</f>
        <v/>
      </c>
      <c r="L38" s="13">
        <f>IF($A38="","",SUMIFS('Requests log'!$O$2:$O$1001,'Requests log'!$B$2:$B$1001,$A38,'Requests log'!$D$2:$D$1001,$C38))</f>
        <v/>
      </c>
      <c r="M38" s="13">
        <f>IF($A38="","",SUMIFS('Requests log'!$I$2:$I$1001,'Requests log'!$B$2:$B$1001,$A38,'Requests log'!$D$2:$D$1001,$C38,'Requests log'!$J$2:$J$1001,"Pending"))</f>
        <v/>
      </c>
      <c r="N38" s="13">
        <f>IF($A38="","",I38+J38-K38-L38-M38)</f>
        <v/>
      </c>
      <c r="O38" s="13">
        <f>IF($A38="","",N38/('Settings'!$B$4*E38))</f>
        <v/>
      </c>
    </row>
    <row r="39">
      <c r="A39" s="14">
        <f>IF(INDEX('Employees'!$I$2:$I$101,INT((ROW()-2)/3)+1)="","",IF(INDEX('Employees'!$I$2:$I$101,INT((ROW()-2)/3)+1)&lt;&gt;"OK",NA(),INDEX('Employees'!$A$2:$A$101,INT((ROW()-2)/3)+1)))</f>
        <v/>
      </c>
      <c r="B39" s="8">
        <f>IF($A39="","",VLOOKUP($A39,'Employees'!$A$2:$I$101,2,FALSE))</f>
        <v/>
      </c>
      <c r="C39" s="8">
        <f>IF($A39="","",INDEX('Settings'!$H$11:$H$13,MOD(ROW()-2,3)+1))</f>
        <v/>
      </c>
      <c r="D39" s="8">
        <f>IF($A39="","",VLOOKUP($A39,'Employees'!$A$2:$I$101,4,FALSE))</f>
        <v/>
      </c>
      <c r="E39" s="13">
        <f>IF($A39="","",VLOOKUP($A39,'Employees'!$A$2:$I$101,5,FALSE))</f>
        <v/>
      </c>
      <c r="F39" s="6">
        <f>IF($A39="","",MAX('Settings'!$B$2,VLOOKUP($A39,'Employees'!$A$2:$I$101,3,FALSE)))</f>
        <v/>
      </c>
      <c r="G39" s="13">
        <f>IF($A39="","",IF(OR('Settings'!$B$7&lt;&gt;"OK",INDEX('Settings'!$F$11:$F$16,MATCH($D39&amp;"_"&amp;$C39,'Settings'!$E$11:$E$16,0))&lt;&gt;"OK"),NA(),INDEX('Settings'!$C$11:$C$16,MATCH($D39&amp;"_"&amp;$C39,'Settings'!$E$11:$E$16,0))*'Settings'!$B$4*$E39))</f>
        <v/>
      </c>
      <c r="H39" s="8">
        <f>IF($A39="","",INDEX('Settings'!$D$11:$D$16,MATCH($D39&amp;"_"&amp;$C39,'Settings'!$E$11:$E$16,0)))</f>
        <v/>
      </c>
      <c r="I39" s="13">
        <f>IF($A39="","",INDEX('Employees'!$F$2:$H$101,MATCH($A39,'Employees'!$A$2:$A$101,0),MATCH($C39,'Settings'!$H$11:$H$13,0)))</f>
        <v/>
      </c>
      <c r="J39" s="13">
        <f>IF($A39="","",IF(OR('Settings'!$B$3&lt;$F39,$F39&gt;'Settings'!$B$5),0,IF($H39="Front-loaded",$G39*('Settings'!$B$5-$F39+1)/('Settings'!$B$5-'Settings'!$B$2+1),$G39*(MIN('Settings'!$B$3,'Settings'!$B$5)-$F39+1)/('Settings'!$B$5-'Settings'!$B$2+1))))</f>
        <v/>
      </c>
      <c r="K39" s="13">
        <f>IF($A39="","",SUMIFS('Requests log'!$N$2:$N$1001,'Requests log'!$B$2:$B$1001,$A39,'Requests log'!$D$2:$D$1001,$C39))</f>
        <v/>
      </c>
      <c r="L39" s="13">
        <f>IF($A39="","",SUMIFS('Requests log'!$O$2:$O$1001,'Requests log'!$B$2:$B$1001,$A39,'Requests log'!$D$2:$D$1001,$C39))</f>
        <v/>
      </c>
      <c r="M39" s="13">
        <f>IF($A39="","",SUMIFS('Requests log'!$I$2:$I$1001,'Requests log'!$B$2:$B$1001,$A39,'Requests log'!$D$2:$D$1001,$C39,'Requests log'!$J$2:$J$1001,"Pending"))</f>
        <v/>
      </c>
      <c r="N39" s="13">
        <f>IF($A39="","",I39+J39-K39-L39-M39)</f>
        <v/>
      </c>
      <c r="O39" s="13">
        <f>IF($A39="","",N39/('Settings'!$B$4*E39))</f>
        <v/>
      </c>
    </row>
    <row r="40">
      <c r="A40" s="14">
        <f>IF(INDEX('Employees'!$I$2:$I$101,INT((ROW()-2)/3)+1)="","",IF(INDEX('Employees'!$I$2:$I$101,INT((ROW()-2)/3)+1)&lt;&gt;"OK",NA(),INDEX('Employees'!$A$2:$A$101,INT((ROW()-2)/3)+1)))</f>
        <v/>
      </c>
      <c r="B40" s="8">
        <f>IF($A40="","",VLOOKUP($A40,'Employees'!$A$2:$I$101,2,FALSE))</f>
        <v/>
      </c>
      <c r="C40" s="8">
        <f>IF($A40="","",INDEX('Settings'!$H$11:$H$13,MOD(ROW()-2,3)+1))</f>
        <v/>
      </c>
      <c r="D40" s="8">
        <f>IF($A40="","",VLOOKUP($A40,'Employees'!$A$2:$I$101,4,FALSE))</f>
        <v/>
      </c>
      <c r="E40" s="13">
        <f>IF($A40="","",VLOOKUP($A40,'Employees'!$A$2:$I$101,5,FALSE))</f>
        <v/>
      </c>
      <c r="F40" s="6">
        <f>IF($A40="","",MAX('Settings'!$B$2,VLOOKUP($A40,'Employees'!$A$2:$I$101,3,FALSE)))</f>
        <v/>
      </c>
      <c r="G40" s="13">
        <f>IF($A40="","",IF(OR('Settings'!$B$7&lt;&gt;"OK",INDEX('Settings'!$F$11:$F$16,MATCH($D40&amp;"_"&amp;$C40,'Settings'!$E$11:$E$16,0))&lt;&gt;"OK"),NA(),INDEX('Settings'!$C$11:$C$16,MATCH($D40&amp;"_"&amp;$C40,'Settings'!$E$11:$E$16,0))*'Settings'!$B$4*$E40))</f>
        <v/>
      </c>
      <c r="H40" s="8">
        <f>IF($A40="","",INDEX('Settings'!$D$11:$D$16,MATCH($D40&amp;"_"&amp;$C40,'Settings'!$E$11:$E$16,0)))</f>
        <v/>
      </c>
      <c r="I40" s="13">
        <f>IF($A40="","",INDEX('Employees'!$F$2:$H$101,MATCH($A40,'Employees'!$A$2:$A$101,0),MATCH($C40,'Settings'!$H$11:$H$13,0)))</f>
        <v/>
      </c>
      <c r="J40" s="13">
        <f>IF($A40="","",IF(OR('Settings'!$B$3&lt;$F40,$F40&gt;'Settings'!$B$5),0,IF($H40="Front-loaded",$G40*('Settings'!$B$5-$F40+1)/('Settings'!$B$5-'Settings'!$B$2+1),$G40*(MIN('Settings'!$B$3,'Settings'!$B$5)-$F40+1)/('Settings'!$B$5-'Settings'!$B$2+1))))</f>
        <v/>
      </c>
      <c r="K40" s="13">
        <f>IF($A40="","",SUMIFS('Requests log'!$N$2:$N$1001,'Requests log'!$B$2:$B$1001,$A40,'Requests log'!$D$2:$D$1001,$C40))</f>
        <v/>
      </c>
      <c r="L40" s="13">
        <f>IF($A40="","",SUMIFS('Requests log'!$O$2:$O$1001,'Requests log'!$B$2:$B$1001,$A40,'Requests log'!$D$2:$D$1001,$C40))</f>
        <v/>
      </c>
      <c r="M40" s="13">
        <f>IF($A40="","",SUMIFS('Requests log'!$I$2:$I$1001,'Requests log'!$B$2:$B$1001,$A40,'Requests log'!$D$2:$D$1001,$C40,'Requests log'!$J$2:$J$1001,"Pending"))</f>
        <v/>
      </c>
      <c r="N40" s="13">
        <f>IF($A40="","",I40+J40-K40-L40-M40)</f>
        <v/>
      </c>
      <c r="O40" s="13">
        <f>IF($A40="","",N40/('Settings'!$B$4*E40))</f>
        <v/>
      </c>
    </row>
    <row r="41">
      <c r="A41" s="14">
        <f>IF(INDEX('Employees'!$I$2:$I$101,INT((ROW()-2)/3)+1)="","",IF(INDEX('Employees'!$I$2:$I$101,INT((ROW()-2)/3)+1)&lt;&gt;"OK",NA(),INDEX('Employees'!$A$2:$A$101,INT((ROW()-2)/3)+1)))</f>
        <v/>
      </c>
      <c r="B41" s="8">
        <f>IF($A41="","",VLOOKUP($A41,'Employees'!$A$2:$I$101,2,FALSE))</f>
        <v/>
      </c>
      <c r="C41" s="8">
        <f>IF($A41="","",INDEX('Settings'!$H$11:$H$13,MOD(ROW()-2,3)+1))</f>
        <v/>
      </c>
      <c r="D41" s="8">
        <f>IF($A41="","",VLOOKUP($A41,'Employees'!$A$2:$I$101,4,FALSE))</f>
        <v/>
      </c>
      <c r="E41" s="13">
        <f>IF($A41="","",VLOOKUP($A41,'Employees'!$A$2:$I$101,5,FALSE))</f>
        <v/>
      </c>
      <c r="F41" s="6">
        <f>IF($A41="","",MAX('Settings'!$B$2,VLOOKUP($A41,'Employees'!$A$2:$I$101,3,FALSE)))</f>
        <v/>
      </c>
      <c r="G41" s="13">
        <f>IF($A41="","",IF(OR('Settings'!$B$7&lt;&gt;"OK",INDEX('Settings'!$F$11:$F$16,MATCH($D41&amp;"_"&amp;$C41,'Settings'!$E$11:$E$16,0))&lt;&gt;"OK"),NA(),INDEX('Settings'!$C$11:$C$16,MATCH($D41&amp;"_"&amp;$C41,'Settings'!$E$11:$E$16,0))*'Settings'!$B$4*$E41))</f>
        <v/>
      </c>
      <c r="H41" s="8">
        <f>IF($A41="","",INDEX('Settings'!$D$11:$D$16,MATCH($D41&amp;"_"&amp;$C41,'Settings'!$E$11:$E$16,0)))</f>
        <v/>
      </c>
      <c r="I41" s="13">
        <f>IF($A41="","",INDEX('Employees'!$F$2:$H$101,MATCH($A41,'Employees'!$A$2:$A$101,0),MATCH($C41,'Settings'!$H$11:$H$13,0)))</f>
        <v/>
      </c>
      <c r="J41" s="13">
        <f>IF($A41="","",IF(OR('Settings'!$B$3&lt;$F41,$F41&gt;'Settings'!$B$5),0,IF($H41="Front-loaded",$G41*('Settings'!$B$5-$F41+1)/('Settings'!$B$5-'Settings'!$B$2+1),$G41*(MIN('Settings'!$B$3,'Settings'!$B$5)-$F41+1)/('Settings'!$B$5-'Settings'!$B$2+1))))</f>
        <v/>
      </c>
      <c r="K41" s="13">
        <f>IF($A41="","",SUMIFS('Requests log'!$N$2:$N$1001,'Requests log'!$B$2:$B$1001,$A41,'Requests log'!$D$2:$D$1001,$C41))</f>
        <v/>
      </c>
      <c r="L41" s="13">
        <f>IF($A41="","",SUMIFS('Requests log'!$O$2:$O$1001,'Requests log'!$B$2:$B$1001,$A41,'Requests log'!$D$2:$D$1001,$C41))</f>
        <v/>
      </c>
      <c r="M41" s="13">
        <f>IF($A41="","",SUMIFS('Requests log'!$I$2:$I$1001,'Requests log'!$B$2:$B$1001,$A41,'Requests log'!$D$2:$D$1001,$C41,'Requests log'!$J$2:$J$1001,"Pending"))</f>
        <v/>
      </c>
      <c r="N41" s="13">
        <f>IF($A41="","",I41+J41-K41-L41-M41)</f>
        <v/>
      </c>
      <c r="O41" s="13">
        <f>IF($A41="","",N41/('Settings'!$B$4*E41))</f>
        <v/>
      </c>
    </row>
    <row r="42">
      <c r="A42" s="14">
        <f>IF(INDEX('Employees'!$I$2:$I$101,INT((ROW()-2)/3)+1)="","",IF(INDEX('Employees'!$I$2:$I$101,INT((ROW()-2)/3)+1)&lt;&gt;"OK",NA(),INDEX('Employees'!$A$2:$A$101,INT((ROW()-2)/3)+1)))</f>
        <v/>
      </c>
      <c r="B42" s="8">
        <f>IF($A42="","",VLOOKUP($A42,'Employees'!$A$2:$I$101,2,FALSE))</f>
        <v/>
      </c>
      <c r="C42" s="8">
        <f>IF($A42="","",INDEX('Settings'!$H$11:$H$13,MOD(ROW()-2,3)+1))</f>
        <v/>
      </c>
      <c r="D42" s="8">
        <f>IF($A42="","",VLOOKUP($A42,'Employees'!$A$2:$I$101,4,FALSE))</f>
        <v/>
      </c>
      <c r="E42" s="13">
        <f>IF($A42="","",VLOOKUP($A42,'Employees'!$A$2:$I$101,5,FALSE))</f>
        <v/>
      </c>
      <c r="F42" s="6">
        <f>IF($A42="","",MAX('Settings'!$B$2,VLOOKUP($A42,'Employees'!$A$2:$I$101,3,FALSE)))</f>
        <v/>
      </c>
      <c r="G42" s="13">
        <f>IF($A42="","",IF(OR('Settings'!$B$7&lt;&gt;"OK",INDEX('Settings'!$F$11:$F$16,MATCH($D42&amp;"_"&amp;$C42,'Settings'!$E$11:$E$16,0))&lt;&gt;"OK"),NA(),INDEX('Settings'!$C$11:$C$16,MATCH($D42&amp;"_"&amp;$C42,'Settings'!$E$11:$E$16,0))*'Settings'!$B$4*$E42))</f>
        <v/>
      </c>
      <c r="H42" s="8">
        <f>IF($A42="","",INDEX('Settings'!$D$11:$D$16,MATCH($D42&amp;"_"&amp;$C42,'Settings'!$E$11:$E$16,0)))</f>
        <v/>
      </c>
      <c r="I42" s="13">
        <f>IF($A42="","",INDEX('Employees'!$F$2:$H$101,MATCH($A42,'Employees'!$A$2:$A$101,0),MATCH($C42,'Settings'!$H$11:$H$13,0)))</f>
        <v/>
      </c>
      <c r="J42" s="13">
        <f>IF($A42="","",IF(OR('Settings'!$B$3&lt;$F42,$F42&gt;'Settings'!$B$5),0,IF($H42="Front-loaded",$G42*('Settings'!$B$5-$F42+1)/('Settings'!$B$5-'Settings'!$B$2+1),$G42*(MIN('Settings'!$B$3,'Settings'!$B$5)-$F42+1)/('Settings'!$B$5-'Settings'!$B$2+1))))</f>
        <v/>
      </c>
      <c r="K42" s="13">
        <f>IF($A42="","",SUMIFS('Requests log'!$N$2:$N$1001,'Requests log'!$B$2:$B$1001,$A42,'Requests log'!$D$2:$D$1001,$C42))</f>
        <v/>
      </c>
      <c r="L42" s="13">
        <f>IF($A42="","",SUMIFS('Requests log'!$O$2:$O$1001,'Requests log'!$B$2:$B$1001,$A42,'Requests log'!$D$2:$D$1001,$C42))</f>
        <v/>
      </c>
      <c r="M42" s="13">
        <f>IF($A42="","",SUMIFS('Requests log'!$I$2:$I$1001,'Requests log'!$B$2:$B$1001,$A42,'Requests log'!$D$2:$D$1001,$C42,'Requests log'!$J$2:$J$1001,"Pending"))</f>
        <v/>
      </c>
      <c r="N42" s="13">
        <f>IF($A42="","",I42+J42-K42-L42-M42)</f>
        <v/>
      </c>
      <c r="O42" s="13">
        <f>IF($A42="","",N42/('Settings'!$B$4*E42))</f>
        <v/>
      </c>
    </row>
    <row r="43">
      <c r="A43" s="14">
        <f>IF(INDEX('Employees'!$I$2:$I$101,INT((ROW()-2)/3)+1)="","",IF(INDEX('Employees'!$I$2:$I$101,INT((ROW()-2)/3)+1)&lt;&gt;"OK",NA(),INDEX('Employees'!$A$2:$A$101,INT((ROW()-2)/3)+1)))</f>
        <v/>
      </c>
      <c r="B43" s="8">
        <f>IF($A43="","",VLOOKUP($A43,'Employees'!$A$2:$I$101,2,FALSE))</f>
        <v/>
      </c>
      <c r="C43" s="8">
        <f>IF($A43="","",INDEX('Settings'!$H$11:$H$13,MOD(ROW()-2,3)+1))</f>
        <v/>
      </c>
      <c r="D43" s="8">
        <f>IF($A43="","",VLOOKUP($A43,'Employees'!$A$2:$I$101,4,FALSE))</f>
        <v/>
      </c>
      <c r="E43" s="13">
        <f>IF($A43="","",VLOOKUP($A43,'Employees'!$A$2:$I$101,5,FALSE))</f>
        <v/>
      </c>
      <c r="F43" s="6">
        <f>IF($A43="","",MAX('Settings'!$B$2,VLOOKUP($A43,'Employees'!$A$2:$I$101,3,FALSE)))</f>
        <v/>
      </c>
      <c r="G43" s="13">
        <f>IF($A43="","",IF(OR('Settings'!$B$7&lt;&gt;"OK",INDEX('Settings'!$F$11:$F$16,MATCH($D43&amp;"_"&amp;$C43,'Settings'!$E$11:$E$16,0))&lt;&gt;"OK"),NA(),INDEX('Settings'!$C$11:$C$16,MATCH($D43&amp;"_"&amp;$C43,'Settings'!$E$11:$E$16,0))*'Settings'!$B$4*$E43))</f>
        <v/>
      </c>
      <c r="H43" s="8">
        <f>IF($A43="","",INDEX('Settings'!$D$11:$D$16,MATCH($D43&amp;"_"&amp;$C43,'Settings'!$E$11:$E$16,0)))</f>
        <v/>
      </c>
      <c r="I43" s="13">
        <f>IF($A43="","",INDEX('Employees'!$F$2:$H$101,MATCH($A43,'Employees'!$A$2:$A$101,0),MATCH($C43,'Settings'!$H$11:$H$13,0)))</f>
        <v/>
      </c>
      <c r="J43" s="13">
        <f>IF($A43="","",IF(OR('Settings'!$B$3&lt;$F43,$F43&gt;'Settings'!$B$5),0,IF($H43="Front-loaded",$G43*('Settings'!$B$5-$F43+1)/('Settings'!$B$5-'Settings'!$B$2+1),$G43*(MIN('Settings'!$B$3,'Settings'!$B$5)-$F43+1)/('Settings'!$B$5-'Settings'!$B$2+1))))</f>
        <v/>
      </c>
      <c r="K43" s="13">
        <f>IF($A43="","",SUMIFS('Requests log'!$N$2:$N$1001,'Requests log'!$B$2:$B$1001,$A43,'Requests log'!$D$2:$D$1001,$C43))</f>
        <v/>
      </c>
      <c r="L43" s="13">
        <f>IF($A43="","",SUMIFS('Requests log'!$O$2:$O$1001,'Requests log'!$B$2:$B$1001,$A43,'Requests log'!$D$2:$D$1001,$C43))</f>
        <v/>
      </c>
      <c r="M43" s="13">
        <f>IF($A43="","",SUMIFS('Requests log'!$I$2:$I$1001,'Requests log'!$B$2:$B$1001,$A43,'Requests log'!$D$2:$D$1001,$C43,'Requests log'!$J$2:$J$1001,"Pending"))</f>
        <v/>
      </c>
      <c r="N43" s="13">
        <f>IF($A43="","",I43+J43-K43-L43-M43)</f>
        <v/>
      </c>
      <c r="O43" s="13">
        <f>IF($A43="","",N43/('Settings'!$B$4*E43))</f>
        <v/>
      </c>
    </row>
    <row r="44">
      <c r="A44" s="14">
        <f>IF(INDEX('Employees'!$I$2:$I$101,INT((ROW()-2)/3)+1)="","",IF(INDEX('Employees'!$I$2:$I$101,INT((ROW()-2)/3)+1)&lt;&gt;"OK",NA(),INDEX('Employees'!$A$2:$A$101,INT((ROW()-2)/3)+1)))</f>
        <v/>
      </c>
      <c r="B44" s="8">
        <f>IF($A44="","",VLOOKUP($A44,'Employees'!$A$2:$I$101,2,FALSE))</f>
        <v/>
      </c>
      <c r="C44" s="8">
        <f>IF($A44="","",INDEX('Settings'!$H$11:$H$13,MOD(ROW()-2,3)+1))</f>
        <v/>
      </c>
      <c r="D44" s="8">
        <f>IF($A44="","",VLOOKUP($A44,'Employees'!$A$2:$I$101,4,FALSE))</f>
        <v/>
      </c>
      <c r="E44" s="13">
        <f>IF($A44="","",VLOOKUP($A44,'Employees'!$A$2:$I$101,5,FALSE))</f>
        <v/>
      </c>
      <c r="F44" s="6">
        <f>IF($A44="","",MAX('Settings'!$B$2,VLOOKUP($A44,'Employees'!$A$2:$I$101,3,FALSE)))</f>
        <v/>
      </c>
      <c r="G44" s="13">
        <f>IF($A44="","",IF(OR('Settings'!$B$7&lt;&gt;"OK",INDEX('Settings'!$F$11:$F$16,MATCH($D44&amp;"_"&amp;$C44,'Settings'!$E$11:$E$16,0))&lt;&gt;"OK"),NA(),INDEX('Settings'!$C$11:$C$16,MATCH($D44&amp;"_"&amp;$C44,'Settings'!$E$11:$E$16,0))*'Settings'!$B$4*$E44))</f>
        <v/>
      </c>
      <c r="H44" s="8">
        <f>IF($A44="","",INDEX('Settings'!$D$11:$D$16,MATCH($D44&amp;"_"&amp;$C44,'Settings'!$E$11:$E$16,0)))</f>
        <v/>
      </c>
      <c r="I44" s="13">
        <f>IF($A44="","",INDEX('Employees'!$F$2:$H$101,MATCH($A44,'Employees'!$A$2:$A$101,0),MATCH($C44,'Settings'!$H$11:$H$13,0)))</f>
        <v/>
      </c>
      <c r="J44" s="13">
        <f>IF($A44="","",IF(OR('Settings'!$B$3&lt;$F44,$F44&gt;'Settings'!$B$5),0,IF($H44="Front-loaded",$G44*('Settings'!$B$5-$F44+1)/('Settings'!$B$5-'Settings'!$B$2+1),$G44*(MIN('Settings'!$B$3,'Settings'!$B$5)-$F44+1)/('Settings'!$B$5-'Settings'!$B$2+1))))</f>
        <v/>
      </c>
      <c r="K44" s="13">
        <f>IF($A44="","",SUMIFS('Requests log'!$N$2:$N$1001,'Requests log'!$B$2:$B$1001,$A44,'Requests log'!$D$2:$D$1001,$C44))</f>
        <v/>
      </c>
      <c r="L44" s="13">
        <f>IF($A44="","",SUMIFS('Requests log'!$O$2:$O$1001,'Requests log'!$B$2:$B$1001,$A44,'Requests log'!$D$2:$D$1001,$C44))</f>
        <v/>
      </c>
      <c r="M44" s="13">
        <f>IF($A44="","",SUMIFS('Requests log'!$I$2:$I$1001,'Requests log'!$B$2:$B$1001,$A44,'Requests log'!$D$2:$D$1001,$C44,'Requests log'!$J$2:$J$1001,"Pending"))</f>
        <v/>
      </c>
      <c r="N44" s="13">
        <f>IF($A44="","",I44+J44-K44-L44-M44)</f>
        <v/>
      </c>
      <c r="O44" s="13">
        <f>IF($A44="","",N44/('Settings'!$B$4*E44))</f>
        <v/>
      </c>
    </row>
    <row r="45">
      <c r="A45" s="14">
        <f>IF(INDEX('Employees'!$I$2:$I$101,INT((ROW()-2)/3)+1)="","",IF(INDEX('Employees'!$I$2:$I$101,INT((ROW()-2)/3)+1)&lt;&gt;"OK",NA(),INDEX('Employees'!$A$2:$A$101,INT((ROW()-2)/3)+1)))</f>
        <v/>
      </c>
      <c r="B45" s="8">
        <f>IF($A45="","",VLOOKUP($A45,'Employees'!$A$2:$I$101,2,FALSE))</f>
        <v/>
      </c>
      <c r="C45" s="8">
        <f>IF($A45="","",INDEX('Settings'!$H$11:$H$13,MOD(ROW()-2,3)+1))</f>
        <v/>
      </c>
      <c r="D45" s="8">
        <f>IF($A45="","",VLOOKUP($A45,'Employees'!$A$2:$I$101,4,FALSE))</f>
        <v/>
      </c>
      <c r="E45" s="13">
        <f>IF($A45="","",VLOOKUP($A45,'Employees'!$A$2:$I$101,5,FALSE))</f>
        <v/>
      </c>
      <c r="F45" s="6">
        <f>IF($A45="","",MAX('Settings'!$B$2,VLOOKUP($A45,'Employees'!$A$2:$I$101,3,FALSE)))</f>
        <v/>
      </c>
      <c r="G45" s="13">
        <f>IF($A45="","",IF(OR('Settings'!$B$7&lt;&gt;"OK",INDEX('Settings'!$F$11:$F$16,MATCH($D45&amp;"_"&amp;$C45,'Settings'!$E$11:$E$16,0))&lt;&gt;"OK"),NA(),INDEX('Settings'!$C$11:$C$16,MATCH($D45&amp;"_"&amp;$C45,'Settings'!$E$11:$E$16,0))*'Settings'!$B$4*$E45))</f>
        <v/>
      </c>
      <c r="H45" s="8">
        <f>IF($A45="","",INDEX('Settings'!$D$11:$D$16,MATCH($D45&amp;"_"&amp;$C45,'Settings'!$E$11:$E$16,0)))</f>
        <v/>
      </c>
      <c r="I45" s="13">
        <f>IF($A45="","",INDEX('Employees'!$F$2:$H$101,MATCH($A45,'Employees'!$A$2:$A$101,0),MATCH($C45,'Settings'!$H$11:$H$13,0)))</f>
        <v/>
      </c>
      <c r="J45" s="13">
        <f>IF($A45="","",IF(OR('Settings'!$B$3&lt;$F45,$F45&gt;'Settings'!$B$5),0,IF($H45="Front-loaded",$G45*('Settings'!$B$5-$F45+1)/('Settings'!$B$5-'Settings'!$B$2+1),$G45*(MIN('Settings'!$B$3,'Settings'!$B$5)-$F45+1)/('Settings'!$B$5-'Settings'!$B$2+1))))</f>
        <v/>
      </c>
      <c r="K45" s="13">
        <f>IF($A45="","",SUMIFS('Requests log'!$N$2:$N$1001,'Requests log'!$B$2:$B$1001,$A45,'Requests log'!$D$2:$D$1001,$C45))</f>
        <v/>
      </c>
      <c r="L45" s="13">
        <f>IF($A45="","",SUMIFS('Requests log'!$O$2:$O$1001,'Requests log'!$B$2:$B$1001,$A45,'Requests log'!$D$2:$D$1001,$C45))</f>
        <v/>
      </c>
      <c r="M45" s="13">
        <f>IF($A45="","",SUMIFS('Requests log'!$I$2:$I$1001,'Requests log'!$B$2:$B$1001,$A45,'Requests log'!$D$2:$D$1001,$C45,'Requests log'!$J$2:$J$1001,"Pending"))</f>
        <v/>
      </c>
      <c r="N45" s="13">
        <f>IF($A45="","",I45+J45-K45-L45-M45)</f>
        <v/>
      </c>
      <c r="O45" s="13">
        <f>IF($A45="","",N45/('Settings'!$B$4*E45))</f>
        <v/>
      </c>
    </row>
    <row r="46">
      <c r="A46" s="14">
        <f>IF(INDEX('Employees'!$I$2:$I$101,INT((ROW()-2)/3)+1)="","",IF(INDEX('Employees'!$I$2:$I$101,INT((ROW()-2)/3)+1)&lt;&gt;"OK",NA(),INDEX('Employees'!$A$2:$A$101,INT((ROW()-2)/3)+1)))</f>
        <v/>
      </c>
      <c r="B46" s="8">
        <f>IF($A46="","",VLOOKUP($A46,'Employees'!$A$2:$I$101,2,FALSE))</f>
        <v/>
      </c>
      <c r="C46" s="8">
        <f>IF($A46="","",INDEX('Settings'!$H$11:$H$13,MOD(ROW()-2,3)+1))</f>
        <v/>
      </c>
      <c r="D46" s="8">
        <f>IF($A46="","",VLOOKUP($A46,'Employees'!$A$2:$I$101,4,FALSE))</f>
        <v/>
      </c>
      <c r="E46" s="13">
        <f>IF($A46="","",VLOOKUP($A46,'Employees'!$A$2:$I$101,5,FALSE))</f>
        <v/>
      </c>
      <c r="F46" s="6">
        <f>IF($A46="","",MAX('Settings'!$B$2,VLOOKUP($A46,'Employees'!$A$2:$I$101,3,FALSE)))</f>
        <v/>
      </c>
      <c r="G46" s="13">
        <f>IF($A46="","",IF(OR('Settings'!$B$7&lt;&gt;"OK",INDEX('Settings'!$F$11:$F$16,MATCH($D46&amp;"_"&amp;$C46,'Settings'!$E$11:$E$16,0))&lt;&gt;"OK"),NA(),INDEX('Settings'!$C$11:$C$16,MATCH($D46&amp;"_"&amp;$C46,'Settings'!$E$11:$E$16,0))*'Settings'!$B$4*$E46))</f>
        <v/>
      </c>
      <c r="H46" s="8">
        <f>IF($A46="","",INDEX('Settings'!$D$11:$D$16,MATCH($D46&amp;"_"&amp;$C46,'Settings'!$E$11:$E$16,0)))</f>
        <v/>
      </c>
      <c r="I46" s="13">
        <f>IF($A46="","",INDEX('Employees'!$F$2:$H$101,MATCH($A46,'Employees'!$A$2:$A$101,0),MATCH($C46,'Settings'!$H$11:$H$13,0)))</f>
        <v/>
      </c>
      <c r="J46" s="13">
        <f>IF($A46="","",IF(OR('Settings'!$B$3&lt;$F46,$F46&gt;'Settings'!$B$5),0,IF($H46="Front-loaded",$G46*('Settings'!$B$5-$F46+1)/('Settings'!$B$5-'Settings'!$B$2+1),$G46*(MIN('Settings'!$B$3,'Settings'!$B$5)-$F46+1)/('Settings'!$B$5-'Settings'!$B$2+1))))</f>
        <v/>
      </c>
      <c r="K46" s="13">
        <f>IF($A46="","",SUMIFS('Requests log'!$N$2:$N$1001,'Requests log'!$B$2:$B$1001,$A46,'Requests log'!$D$2:$D$1001,$C46))</f>
        <v/>
      </c>
      <c r="L46" s="13">
        <f>IF($A46="","",SUMIFS('Requests log'!$O$2:$O$1001,'Requests log'!$B$2:$B$1001,$A46,'Requests log'!$D$2:$D$1001,$C46))</f>
        <v/>
      </c>
      <c r="M46" s="13">
        <f>IF($A46="","",SUMIFS('Requests log'!$I$2:$I$1001,'Requests log'!$B$2:$B$1001,$A46,'Requests log'!$D$2:$D$1001,$C46,'Requests log'!$J$2:$J$1001,"Pending"))</f>
        <v/>
      </c>
      <c r="N46" s="13">
        <f>IF($A46="","",I46+J46-K46-L46-M46)</f>
        <v/>
      </c>
      <c r="O46" s="13">
        <f>IF($A46="","",N46/('Settings'!$B$4*E46))</f>
        <v/>
      </c>
    </row>
    <row r="47">
      <c r="A47" s="14">
        <f>IF(INDEX('Employees'!$I$2:$I$101,INT((ROW()-2)/3)+1)="","",IF(INDEX('Employees'!$I$2:$I$101,INT((ROW()-2)/3)+1)&lt;&gt;"OK",NA(),INDEX('Employees'!$A$2:$A$101,INT((ROW()-2)/3)+1)))</f>
        <v/>
      </c>
      <c r="B47" s="8">
        <f>IF($A47="","",VLOOKUP($A47,'Employees'!$A$2:$I$101,2,FALSE))</f>
        <v/>
      </c>
      <c r="C47" s="8">
        <f>IF($A47="","",INDEX('Settings'!$H$11:$H$13,MOD(ROW()-2,3)+1))</f>
        <v/>
      </c>
      <c r="D47" s="8">
        <f>IF($A47="","",VLOOKUP($A47,'Employees'!$A$2:$I$101,4,FALSE))</f>
        <v/>
      </c>
      <c r="E47" s="13">
        <f>IF($A47="","",VLOOKUP($A47,'Employees'!$A$2:$I$101,5,FALSE))</f>
        <v/>
      </c>
      <c r="F47" s="6">
        <f>IF($A47="","",MAX('Settings'!$B$2,VLOOKUP($A47,'Employees'!$A$2:$I$101,3,FALSE)))</f>
        <v/>
      </c>
      <c r="G47" s="13">
        <f>IF($A47="","",IF(OR('Settings'!$B$7&lt;&gt;"OK",INDEX('Settings'!$F$11:$F$16,MATCH($D47&amp;"_"&amp;$C47,'Settings'!$E$11:$E$16,0))&lt;&gt;"OK"),NA(),INDEX('Settings'!$C$11:$C$16,MATCH($D47&amp;"_"&amp;$C47,'Settings'!$E$11:$E$16,0))*'Settings'!$B$4*$E47))</f>
        <v/>
      </c>
      <c r="H47" s="8">
        <f>IF($A47="","",INDEX('Settings'!$D$11:$D$16,MATCH($D47&amp;"_"&amp;$C47,'Settings'!$E$11:$E$16,0)))</f>
        <v/>
      </c>
      <c r="I47" s="13">
        <f>IF($A47="","",INDEX('Employees'!$F$2:$H$101,MATCH($A47,'Employees'!$A$2:$A$101,0),MATCH($C47,'Settings'!$H$11:$H$13,0)))</f>
        <v/>
      </c>
      <c r="J47" s="13">
        <f>IF($A47="","",IF(OR('Settings'!$B$3&lt;$F47,$F47&gt;'Settings'!$B$5),0,IF($H47="Front-loaded",$G47*('Settings'!$B$5-$F47+1)/('Settings'!$B$5-'Settings'!$B$2+1),$G47*(MIN('Settings'!$B$3,'Settings'!$B$5)-$F47+1)/('Settings'!$B$5-'Settings'!$B$2+1))))</f>
        <v/>
      </c>
      <c r="K47" s="13">
        <f>IF($A47="","",SUMIFS('Requests log'!$N$2:$N$1001,'Requests log'!$B$2:$B$1001,$A47,'Requests log'!$D$2:$D$1001,$C47))</f>
        <v/>
      </c>
      <c r="L47" s="13">
        <f>IF($A47="","",SUMIFS('Requests log'!$O$2:$O$1001,'Requests log'!$B$2:$B$1001,$A47,'Requests log'!$D$2:$D$1001,$C47))</f>
        <v/>
      </c>
      <c r="M47" s="13">
        <f>IF($A47="","",SUMIFS('Requests log'!$I$2:$I$1001,'Requests log'!$B$2:$B$1001,$A47,'Requests log'!$D$2:$D$1001,$C47,'Requests log'!$J$2:$J$1001,"Pending"))</f>
        <v/>
      </c>
      <c r="N47" s="13">
        <f>IF($A47="","",I47+J47-K47-L47-M47)</f>
        <v/>
      </c>
      <c r="O47" s="13">
        <f>IF($A47="","",N47/('Settings'!$B$4*E47))</f>
        <v/>
      </c>
    </row>
    <row r="48">
      <c r="A48" s="14">
        <f>IF(INDEX('Employees'!$I$2:$I$101,INT((ROW()-2)/3)+1)="","",IF(INDEX('Employees'!$I$2:$I$101,INT((ROW()-2)/3)+1)&lt;&gt;"OK",NA(),INDEX('Employees'!$A$2:$A$101,INT((ROW()-2)/3)+1)))</f>
        <v/>
      </c>
      <c r="B48" s="8">
        <f>IF($A48="","",VLOOKUP($A48,'Employees'!$A$2:$I$101,2,FALSE))</f>
        <v/>
      </c>
      <c r="C48" s="8">
        <f>IF($A48="","",INDEX('Settings'!$H$11:$H$13,MOD(ROW()-2,3)+1))</f>
        <v/>
      </c>
      <c r="D48" s="8">
        <f>IF($A48="","",VLOOKUP($A48,'Employees'!$A$2:$I$101,4,FALSE))</f>
        <v/>
      </c>
      <c r="E48" s="13">
        <f>IF($A48="","",VLOOKUP($A48,'Employees'!$A$2:$I$101,5,FALSE))</f>
        <v/>
      </c>
      <c r="F48" s="6">
        <f>IF($A48="","",MAX('Settings'!$B$2,VLOOKUP($A48,'Employees'!$A$2:$I$101,3,FALSE)))</f>
        <v/>
      </c>
      <c r="G48" s="13">
        <f>IF($A48="","",IF(OR('Settings'!$B$7&lt;&gt;"OK",INDEX('Settings'!$F$11:$F$16,MATCH($D48&amp;"_"&amp;$C48,'Settings'!$E$11:$E$16,0))&lt;&gt;"OK"),NA(),INDEX('Settings'!$C$11:$C$16,MATCH($D48&amp;"_"&amp;$C48,'Settings'!$E$11:$E$16,0))*'Settings'!$B$4*$E48))</f>
        <v/>
      </c>
      <c r="H48" s="8">
        <f>IF($A48="","",INDEX('Settings'!$D$11:$D$16,MATCH($D48&amp;"_"&amp;$C48,'Settings'!$E$11:$E$16,0)))</f>
        <v/>
      </c>
      <c r="I48" s="13">
        <f>IF($A48="","",INDEX('Employees'!$F$2:$H$101,MATCH($A48,'Employees'!$A$2:$A$101,0),MATCH($C48,'Settings'!$H$11:$H$13,0)))</f>
        <v/>
      </c>
      <c r="J48" s="13">
        <f>IF($A48="","",IF(OR('Settings'!$B$3&lt;$F48,$F48&gt;'Settings'!$B$5),0,IF($H48="Front-loaded",$G48*('Settings'!$B$5-$F48+1)/('Settings'!$B$5-'Settings'!$B$2+1),$G48*(MIN('Settings'!$B$3,'Settings'!$B$5)-$F48+1)/('Settings'!$B$5-'Settings'!$B$2+1))))</f>
        <v/>
      </c>
      <c r="K48" s="13">
        <f>IF($A48="","",SUMIFS('Requests log'!$N$2:$N$1001,'Requests log'!$B$2:$B$1001,$A48,'Requests log'!$D$2:$D$1001,$C48))</f>
        <v/>
      </c>
      <c r="L48" s="13">
        <f>IF($A48="","",SUMIFS('Requests log'!$O$2:$O$1001,'Requests log'!$B$2:$B$1001,$A48,'Requests log'!$D$2:$D$1001,$C48))</f>
        <v/>
      </c>
      <c r="M48" s="13">
        <f>IF($A48="","",SUMIFS('Requests log'!$I$2:$I$1001,'Requests log'!$B$2:$B$1001,$A48,'Requests log'!$D$2:$D$1001,$C48,'Requests log'!$J$2:$J$1001,"Pending"))</f>
        <v/>
      </c>
      <c r="N48" s="13">
        <f>IF($A48="","",I48+J48-K48-L48-M48)</f>
        <v/>
      </c>
      <c r="O48" s="13">
        <f>IF($A48="","",N48/('Settings'!$B$4*E48))</f>
        <v/>
      </c>
    </row>
    <row r="49">
      <c r="A49" s="14">
        <f>IF(INDEX('Employees'!$I$2:$I$101,INT((ROW()-2)/3)+1)="","",IF(INDEX('Employees'!$I$2:$I$101,INT((ROW()-2)/3)+1)&lt;&gt;"OK",NA(),INDEX('Employees'!$A$2:$A$101,INT((ROW()-2)/3)+1)))</f>
        <v/>
      </c>
      <c r="B49" s="8">
        <f>IF($A49="","",VLOOKUP($A49,'Employees'!$A$2:$I$101,2,FALSE))</f>
        <v/>
      </c>
      <c r="C49" s="8">
        <f>IF($A49="","",INDEX('Settings'!$H$11:$H$13,MOD(ROW()-2,3)+1))</f>
        <v/>
      </c>
      <c r="D49" s="8">
        <f>IF($A49="","",VLOOKUP($A49,'Employees'!$A$2:$I$101,4,FALSE))</f>
        <v/>
      </c>
      <c r="E49" s="13">
        <f>IF($A49="","",VLOOKUP($A49,'Employees'!$A$2:$I$101,5,FALSE))</f>
        <v/>
      </c>
      <c r="F49" s="6">
        <f>IF($A49="","",MAX('Settings'!$B$2,VLOOKUP($A49,'Employees'!$A$2:$I$101,3,FALSE)))</f>
        <v/>
      </c>
      <c r="G49" s="13">
        <f>IF($A49="","",IF(OR('Settings'!$B$7&lt;&gt;"OK",INDEX('Settings'!$F$11:$F$16,MATCH($D49&amp;"_"&amp;$C49,'Settings'!$E$11:$E$16,0))&lt;&gt;"OK"),NA(),INDEX('Settings'!$C$11:$C$16,MATCH($D49&amp;"_"&amp;$C49,'Settings'!$E$11:$E$16,0))*'Settings'!$B$4*$E49))</f>
        <v/>
      </c>
      <c r="H49" s="8">
        <f>IF($A49="","",INDEX('Settings'!$D$11:$D$16,MATCH($D49&amp;"_"&amp;$C49,'Settings'!$E$11:$E$16,0)))</f>
        <v/>
      </c>
      <c r="I49" s="13">
        <f>IF($A49="","",INDEX('Employees'!$F$2:$H$101,MATCH($A49,'Employees'!$A$2:$A$101,0),MATCH($C49,'Settings'!$H$11:$H$13,0)))</f>
        <v/>
      </c>
      <c r="J49" s="13">
        <f>IF($A49="","",IF(OR('Settings'!$B$3&lt;$F49,$F49&gt;'Settings'!$B$5),0,IF($H49="Front-loaded",$G49*('Settings'!$B$5-$F49+1)/('Settings'!$B$5-'Settings'!$B$2+1),$G49*(MIN('Settings'!$B$3,'Settings'!$B$5)-$F49+1)/('Settings'!$B$5-'Settings'!$B$2+1))))</f>
        <v/>
      </c>
      <c r="K49" s="13">
        <f>IF($A49="","",SUMIFS('Requests log'!$N$2:$N$1001,'Requests log'!$B$2:$B$1001,$A49,'Requests log'!$D$2:$D$1001,$C49))</f>
        <v/>
      </c>
      <c r="L49" s="13">
        <f>IF($A49="","",SUMIFS('Requests log'!$O$2:$O$1001,'Requests log'!$B$2:$B$1001,$A49,'Requests log'!$D$2:$D$1001,$C49))</f>
        <v/>
      </c>
      <c r="M49" s="13">
        <f>IF($A49="","",SUMIFS('Requests log'!$I$2:$I$1001,'Requests log'!$B$2:$B$1001,$A49,'Requests log'!$D$2:$D$1001,$C49,'Requests log'!$J$2:$J$1001,"Pending"))</f>
        <v/>
      </c>
      <c r="N49" s="13">
        <f>IF($A49="","",I49+J49-K49-L49-M49)</f>
        <v/>
      </c>
      <c r="O49" s="13">
        <f>IF($A49="","",N49/('Settings'!$B$4*E49))</f>
        <v/>
      </c>
    </row>
    <row r="50">
      <c r="A50" s="14">
        <f>IF(INDEX('Employees'!$I$2:$I$101,INT((ROW()-2)/3)+1)="","",IF(INDEX('Employees'!$I$2:$I$101,INT((ROW()-2)/3)+1)&lt;&gt;"OK",NA(),INDEX('Employees'!$A$2:$A$101,INT((ROW()-2)/3)+1)))</f>
        <v/>
      </c>
      <c r="B50" s="8">
        <f>IF($A50="","",VLOOKUP($A50,'Employees'!$A$2:$I$101,2,FALSE))</f>
        <v/>
      </c>
      <c r="C50" s="8">
        <f>IF($A50="","",INDEX('Settings'!$H$11:$H$13,MOD(ROW()-2,3)+1))</f>
        <v/>
      </c>
      <c r="D50" s="8">
        <f>IF($A50="","",VLOOKUP($A50,'Employees'!$A$2:$I$101,4,FALSE))</f>
        <v/>
      </c>
      <c r="E50" s="13">
        <f>IF($A50="","",VLOOKUP($A50,'Employees'!$A$2:$I$101,5,FALSE))</f>
        <v/>
      </c>
      <c r="F50" s="6">
        <f>IF($A50="","",MAX('Settings'!$B$2,VLOOKUP($A50,'Employees'!$A$2:$I$101,3,FALSE)))</f>
        <v/>
      </c>
      <c r="G50" s="13">
        <f>IF($A50="","",IF(OR('Settings'!$B$7&lt;&gt;"OK",INDEX('Settings'!$F$11:$F$16,MATCH($D50&amp;"_"&amp;$C50,'Settings'!$E$11:$E$16,0))&lt;&gt;"OK"),NA(),INDEX('Settings'!$C$11:$C$16,MATCH($D50&amp;"_"&amp;$C50,'Settings'!$E$11:$E$16,0))*'Settings'!$B$4*$E50))</f>
        <v/>
      </c>
      <c r="H50" s="8">
        <f>IF($A50="","",INDEX('Settings'!$D$11:$D$16,MATCH($D50&amp;"_"&amp;$C50,'Settings'!$E$11:$E$16,0)))</f>
        <v/>
      </c>
      <c r="I50" s="13">
        <f>IF($A50="","",INDEX('Employees'!$F$2:$H$101,MATCH($A50,'Employees'!$A$2:$A$101,0),MATCH($C50,'Settings'!$H$11:$H$13,0)))</f>
        <v/>
      </c>
      <c r="J50" s="13">
        <f>IF($A50="","",IF(OR('Settings'!$B$3&lt;$F50,$F50&gt;'Settings'!$B$5),0,IF($H50="Front-loaded",$G50*('Settings'!$B$5-$F50+1)/('Settings'!$B$5-'Settings'!$B$2+1),$G50*(MIN('Settings'!$B$3,'Settings'!$B$5)-$F50+1)/('Settings'!$B$5-'Settings'!$B$2+1))))</f>
        <v/>
      </c>
      <c r="K50" s="13">
        <f>IF($A50="","",SUMIFS('Requests log'!$N$2:$N$1001,'Requests log'!$B$2:$B$1001,$A50,'Requests log'!$D$2:$D$1001,$C50))</f>
        <v/>
      </c>
      <c r="L50" s="13">
        <f>IF($A50="","",SUMIFS('Requests log'!$O$2:$O$1001,'Requests log'!$B$2:$B$1001,$A50,'Requests log'!$D$2:$D$1001,$C50))</f>
        <v/>
      </c>
      <c r="M50" s="13">
        <f>IF($A50="","",SUMIFS('Requests log'!$I$2:$I$1001,'Requests log'!$B$2:$B$1001,$A50,'Requests log'!$D$2:$D$1001,$C50,'Requests log'!$J$2:$J$1001,"Pending"))</f>
        <v/>
      </c>
      <c r="N50" s="13">
        <f>IF($A50="","",I50+J50-K50-L50-M50)</f>
        <v/>
      </c>
      <c r="O50" s="13">
        <f>IF($A50="","",N50/('Settings'!$B$4*E50))</f>
        <v/>
      </c>
    </row>
    <row r="51">
      <c r="A51" s="14">
        <f>IF(INDEX('Employees'!$I$2:$I$101,INT((ROW()-2)/3)+1)="","",IF(INDEX('Employees'!$I$2:$I$101,INT((ROW()-2)/3)+1)&lt;&gt;"OK",NA(),INDEX('Employees'!$A$2:$A$101,INT((ROW()-2)/3)+1)))</f>
        <v/>
      </c>
      <c r="B51" s="8">
        <f>IF($A51="","",VLOOKUP($A51,'Employees'!$A$2:$I$101,2,FALSE))</f>
        <v/>
      </c>
      <c r="C51" s="8">
        <f>IF($A51="","",INDEX('Settings'!$H$11:$H$13,MOD(ROW()-2,3)+1))</f>
        <v/>
      </c>
      <c r="D51" s="8">
        <f>IF($A51="","",VLOOKUP($A51,'Employees'!$A$2:$I$101,4,FALSE))</f>
        <v/>
      </c>
      <c r="E51" s="13">
        <f>IF($A51="","",VLOOKUP($A51,'Employees'!$A$2:$I$101,5,FALSE))</f>
        <v/>
      </c>
      <c r="F51" s="6">
        <f>IF($A51="","",MAX('Settings'!$B$2,VLOOKUP($A51,'Employees'!$A$2:$I$101,3,FALSE)))</f>
        <v/>
      </c>
      <c r="G51" s="13">
        <f>IF($A51="","",IF(OR('Settings'!$B$7&lt;&gt;"OK",INDEX('Settings'!$F$11:$F$16,MATCH($D51&amp;"_"&amp;$C51,'Settings'!$E$11:$E$16,0))&lt;&gt;"OK"),NA(),INDEX('Settings'!$C$11:$C$16,MATCH($D51&amp;"_"&amp;$C51,'Settings'!$E$11:$E$16,0))*'Settings'!$B$4*$E51))</f>
        <v/>
      </c>
      <c r="H51" s="8">
        <f>IF($A51="","",INDEX('Settings'!$D$11:$D$16,MATCH($D51&amp;"_"&amp;$C51,'Settings'!$E$11:$E$16,0)))</f>
        <v/>
      </c>
      <c r="I51" s="13">
        <f>IF($A51="","",INDEX('Employees'!$F$2:$H$101,MATCH($A51,'Employees'!$A$2:$A$101,0),MATCH($C51,'Settings'!$H$11:$H$13,0)))</f>
        <v/>
      </c>
      <c r="J51" s="13">
        <f>IF($A51="","",IF(OR('Settings'!$B$3&lt;$F51,$F51&gt;'Settings'!$B$5),0,IF($H51="Front-loaded",$G51*('Settings'!$B$5-$F51+1)/('Settings'!$B$5-'Settings'!$B$2+1),$G51*(MIN('Settings'!$B$3,'Settings'!$B$5)-$F51+1)/('Settings'!$B$5-'Settings'!$B$2+1))))</f>
        <v/>
      </c>
      <c r="K51" s="13">
        <f>IF($A51="","",SUMIFS('Requests log'!$N$2:$N$1001,'Requests log'!$B$2:$B$1001,$A51,'Requests log'!$D$2:$D$1001,$C51))</f>
        <v/>
      </c>
      <c r="L51" s="13">
        <f>IF($A51="","",SUMIFS('Requests log'!$O$2:$O$1001,'Requests log'!$B$2:$B$1001,$A51,'Requests log'!$D$2:$D$1001,$C51))</f>
        <v/>
      </c>
      <c r="M51" s="13">
        <f>IF($A51="","",SUMIFS('Requests log'!$I$2:$I$1001,'Requests log'!$B$2:$B$1001,$A51,'Requests log'!$D$2:$D$1001,$C51,'Requests log'!$J$2:$J$1001,"Pending"))</f>
        <v/>
      </c>
      <c r="N51" s="13">
        <f>IF($A51="","",I51+J51-K51-L51-M51)</f>
        <v/>
      </c>
      <c r="O51" s="13">
        <f>IF($A51="","",N51/('Settings'!$B$4*E51))</f>
        <v/>
      </c>
    </row>
    <row r="52">
      <c r="A52" s="14">
        <f>IF(INDEX('Employees'!$I$2:$I$101,INT((ROW()-2)/3)+1)="","",IF(INDEX('Employees'!$I$2:$I$101,INT((ROW()-2)/3)+1)&lt;&gt;"OK",NA(),INDEX('Employees'!$A$2:$A$101,INT((ROW()-2)/3)+1)))</f>
        <v/>
      </c>
      <c r="B52" s="8">
        <f>IF($A52="","",VLOOKUP($A52,'Employees'!$A$2:$I$101,2,FALSE))</f>
        <v/>
      </c>
      <c r="C52" s="8">
        <f>IF($A52="","",INDEX('Settings'!$H$11:$H$13,MOD(ROW()-2,3)+1))</f>
        <v/>
      </c>
      <c r="D52" s="8">
        <f>IF($A52="","",VLOOKUP($A52,'Employees'!$A$2:$I$101,4,FALSE))</f>
        <v/>
      </c>
      <c r="E52" s="13">
        <f>IF($A52="","",VLOOKUP($A52,'Employees'!$A$2:$I$101,5,FALSE))</f>
        <v/>
      </c>
      <c r="F52" s="6">
        <f>IF($A52="","",MAX('Settings'!$B$2,VLOOKUP($A52,'Employees'!$A$2:$I$101,3,FALSE)))</f>
        <v/>
      </c>
      <c r="G52" s="13">
        <f>IF($A52="","",IF(OR('Settings'!$B$7&lt;&gt;"OK",INDEX('Settings'!$F$11:$F$16,MATCH($D52&amp;"_"&amp;$C52,'Settings'!$E$11:$E$16,0))&lt;&gt;"OK"),NA(),INDEX('Settings'!$C$11:$C$16,MATCH($D52&amp;"_"&amp;$C52,'Settings'!$E$11:$E$16,0))*'Settings'!$B$4*$E52))</f>
        <v/>
      </c>
      <c r="H52" s="8">
        <f>IF($A52="","",INDEX('Settings'!$D$11:$D$16,MATCH($D52&amp;"_"&amp;$C52,'Settings'!$E$11:$E$16,0)))</f>
        <v/>
      </c>
      <c r="I52" s="13">
        <f>IF($A52="","",INDEX('Employees'!$F$2:$H$101,MATCH($A52,'Employees'!$A$2:$A$101,0),MATCH($C52,'Settings'!$H$11:$H$13,0)))</f>
        <v/>
      </c>
      <c r="J52" s="13">
        <f>IF($A52="","",IF(OR('Settings'!$B$3&lt;$F52,$F52&gt;'Settings'!$B$5),0,IF($H52="Front-loaded",$G52*('Settings'!$B$5-$F52+1)/('Settings'!$B$5-'Settings'!$B$2+1),$G52*(MIN('Settings'!$B$3,'Settings'!$B$5)-$F52+1)/('Settings'!$B$5-'Settings'!$B$2+1))))</f>
        <v/>
      </c>
      <c r="K52" s="13">
        <f>IF($A52="","",SUMIFS('Requests log'!$N$2:$N$1001,'Requests log'!$B$2:$B$1001,$A52,'Requests log'!$D$2:$D$1001,$C52))</f>
        <v/>
      </c>
      <c r="L52" s="13">
        <f>IF($A52="","",SUMIFS('Requests log'!$O$2:$O$1001,'Requests log'!$B$2:$B$1001,$A52,'Requests log'!$D$2:$D$1001,$C52))</f>
        <v/>
      </c>
      <c r="M52" s="13">
        <f>IF($A52="","",SUMIFS('Requests log'!$I$2:$I$1001,'Requests log'!$B$2:$B$1001,$A52,'Requests log'!$D$2:$D$1001,$C52,'Requests log'!$J$2:$J$1001,"Pending"))</f>
        <v/>
      </c>
      <c r="N52" s="13">
        <f>IF($A52="","",I52+J52-K52-L52-M52)</f>
        <v/>
      </c>
      <c r="O52" s="13">
        <f>IF($A52="","",N52/('Settings'!$B$4*E52))</f>
        <v/>
      </c>
    </row>
    <row r="53">
      <c r="A53" s="14">
        <f>IF(INDEX('Employees'!$I$2:$I$101,INT((ROW()-2)/3)+1)="","",IF(INDEX('Employees'!$I$2:$I$101,INT((ROW()-2)/3)+1)&lt;&gt;"OK",NA(),INDEX('Employees'!$A$2:$A$101,INT((ROW()-2)/3)+1)))</f>
        <v/>
      </c>
      <c r="B53" s="8">
        <f>IF($A53="","",VLOOKUP($A53,'Employees'!$A$2:$I$101,2,FALSE))</f>
        <v/>
      </c>
      <c r="C53" s="8">
        <f>IF($A53="","",INDEX('Settings'!$H$11:$H$13,MOD(ROW()-2,3)+1))</f>
        <v/>
      </c>
      <c r="D53" s="8">
        <f>IF($A53="","",VLOOKUP($A53,'Employees'!$A$2:$I$101,4,FALSE))</f>
        <v/>
      </c>
      <c r="E53" s="13">
        <f>IF($A53="","",VLOOKUP($A53,'Employees'!$A$2:$I$101,5,FALSE))</f>
        <v/>
      </c>
      <c r="F53" s="6">
        <f>IF($A53="","",MAX('Settings'!$B$2,VLOOKUP($A53,'Employees'!$A$2:$I$101,3,FALSE)))</f>
        <v/>
      </c>
      <c r="G53" s="13">
        <f>IF($A53="","",IF(OR('Settings'!$B$7&lt;&gt;"OK",INDEX('Settings'!$F$11:$F$16,MATCH($D53&amp;"_"&amp;$C53,'Settings'!$E$11:$E$16,0))&lt;&gt;"OK"),NA(),INDEX('Settings'!$C$11:$C$16,MATCH($D53&amp;"_"&amp;$C53,'Settings'!$E$11:$E$16,0))*'Settings'!$B$4*$E53))</f>
        <v/>
      </c>
      <c r="H53" s="8">
        <f>IF($A53="","",INDEX('Settings'!$D$11:$D$16,MATCH($D53&amp;"_"&amp;$C53,'Settings'!$E$11:$E$16,0)))</f>
        <v/>
      </c>
      <c r="I53" s="13">
        <f>IF($A53="","",INDEX('Employees'!$F$2:$H$101,MATCH($A53,'Employees'!$A$2:$A$101,0),MATCH($C53,'Settings'!$H$11:$H$13,0)))</f>
        <v/>
      </c>
      <c r="J53" s="13">
        <f>IF($A53="","",IF(OR('Settings'!$B$3&lt;$F53,$F53&gt;'Settings'!$B$5),0,IF($H53="Front-loaded",$G53*('Settings'!$B$5-$F53+1)/('Settings'!$B$5-'Settings'!$B$2+1),$G53*(MIN('Settings'!$B$3,'Settings'!$B$5)-$F53+1)/('Settings'!$B$5-'Settings'!$B$2+1))))</f>
        <v/>
      </c>
      <c r="K53" s="13">
        <f>IF($A53="","",SUMIFS('Requests log'!$N$2:$N$1001,'Requests log'!$B$2:$B$1001,$A53,'Requests log'!$D$2:$D$1001,$C53))</f>
        <v/>
      </c>
      <c r="L53" s="13">
        <f>IF($A53="","",SUMIFS('Requests log'!$O$2:$O$1001,'Requests log'!$B$2:$B$1001,$A53,'Requests log'!$D$2:$D$1001,$C53))</f>
        <v/>
      </c>
      <c r="M53" s="13">
        <f>IF($A53="","",SUMIFS('Requests log'!$I$2:$I$1001,'Requests log'!$B$2:$B$1001,$A53,'Requests log'!$D$2:$D$1001,$C53,'Requests log'!$J$2:$J$1001,"Pending"))</f>
        <v/>
      </c>
      <c r="N53" s="13">
        <f>IF($A53="","",I53+J53-K53-L53-M53)</f>
        <v/>
      </c>
      <c r="O53" s="13">
        <f>IF($A53="","",N53/('Settings'!$B$4*E53))</f>
        <v/>
      </c>
    </row>
    <row r="54">
      <c r="A54" s="14">
        <f>IF(INDEX('Employees'!$I$2:$I$101,INT((ROW()-2)/3)+1)="","",IF(INDEX('Employees'!$I$2:$I$101,INT((ROW()-2)/3)+1)&lt;&gt;"OK",NA(),INDEX('Employees'!$A$2:$A$101,INT((ROW()-2)/3)+1)))</f>
        <v/>
      </c>
      <c r="B54" s="8">
        <f>IF($A54="","",VLOOKUP($A54,'Employees'!$A$2:$I$101,2,FALSE))</f>
        <v/>
      </c>
      <c r="C54" s="8">
        <f>IF($A54="","",INDEX('Settings'!$H$11:$H$13,MOD(ROW()-2,3)+1))</f>
        <v/>
      </c>
      <c r="D54" s="8">
        <f>IF($A54="","",VLOOKUP($A54,'Employees'!$A$2:$I$101,4,FALSE))</f>
        <v/>
      </c>
      <c r="E54" s="13">
        <f>IF($A54="","",VLOOKUP($A54,'Employees'!$A$2:$I$101,5,FALSE))</f>
        <v/>
      </c>
      <c r="F54" s="6">
        <f>IF($A54="","",MAX('Settings'!$B$2,VLOOKUP($A54,'Employees'!$A$2:$I$101,3,FALSE)))</f>
        <v/>
      </c>
      <c r="G54" s="13">
        <f>IF($A54="","",IF(OR('Settings'!$B$7&lt;&gt;"OK",INDEX('Settings'!$F$11:$F$16,MATCH($D54&amp;"_"&amp;$C54,'Settings'!$E$11:$E$16,0))&lt;&gt;"OK"),NA(),INDEX('Settings'!$C$11:$C$16,MATCH($D54&amp;"_"&amp;$C54,'Settings'!$E$11:$E$16,0))*'Settings'!$B$4*$E54))</f>
        <v/>
      </c>
      <c r="H54" s="8">
        <f>IF($A54="","",INDEX('Settings'!$D$11:$D$16,MATCH($D54&amp;"_"&amp;$C54,'Settings'!$E$11:$E$16,0)))</f>
        <v/>
      </c>
      <c r="I54" s="13">
        <f>IF($A54="","",INDEX('Employees'!$F$2:$H$101,MATCH($A54,'Employees'!$A$2:$A$101,0),MATCH($C54,'Settings'!$H$11:$H$13,0)))</f>
        <v/>
      </c>
      <c r="J54" s="13">
        <f>IF($A54="","",IF(OR('Settings'!$B$3&lt;$F54,$F54&gt;'Settings'!$B$5),0,IF($H54="Front-loaded",$G54*('Settings'!$B$5-$F54+1)/('Settings'!$B$5-'Settings'!$B$2+1),$G54*(MIN('Settings'!$B$3,'Settings'!$B$5)-$F54+1)/('Settings'!$B$5-'Settings'!$B$2+1))))</f>
        <v/>
      </c>
      <c r="K54" s="13">
        <f>IF($A54="","",SUMIFS('Requests log'!$N$2:$N$1001,'Requests log'!$B$2:$B$1001,$A54,'Requests log'!$D$2:$D$1001,$C54))</f>
        <v/>
      </c>
      <c r="L54" s="13">
        <f>IF($A54="","",SUMIFS('Requests log'!$O$2:$O$1001,'Requests log'!$B$2:$B$1001,$A54,'Requests log'!$D$2:$D$1001,$C54))</f>
        <v/>
      </c>
      <c r="M54" s="13">
        <f>IF($A54="","",SUMIFS('Requests log'!$I$2:$I$1001,'Requests log'!$B$2:$B$1001,$A54,'Requests log'!$D$2:$D$1001,$C54,'Requests log'!$J$2:$J$1001,"Pending"))</f>
        <v/>
      </c>
      <c r="N54" s="13">
        <f>IF($A54="","",I54+J54-K54-L54-M54)</f>
        <v/>
      </c>
      <c r="O54" s="13">
        <f>IF($A54="","",N54/('Settings'!$B$4*E54))</f>
        <v/>
      </c>
    </row>
    <row r="55">
      <c r="A55" s="14">
        <f>IF(INDEX('Employees'!$I$2:$I$101,INT((ROW()-2)/3)+1)="","",IF(INDEX('Employees'!$I$2:$I$101,INT((ROW()-2)/3)+1)&lt;&gt;"OK",NA(),INDEX('Employees'!$A$2:$A$101,INT((ROW()-2)/3)+1)))</f>
        <v/>
      </c>
      <c r="B55" s="8">
        <f>IF($A55="","",VLOOKUP($A55,'Employees'!$A$2:$I$101,2,FALSE))</f>
        <v/>
      </c>
      <c r="C55" s="8">
        <f>IF($A55="","",INDEX('Settings'!$H$11:$H$13,MOD(ROW()-2,3)+1))</f>
        <v/>
      </c>
      <c r="D55" s="8">
        <f>IF($A55="","",VLOOKUP($A55,'Employees'!$A$2:$I$101,4,FALSE))</f>
        <v/>
      </c>
      <c r="E55" s="13">
        <f>IF($A55="","",VLOOKUP($A55,'Employees'!$A$2:$I$101,5,FALSE))</f>
        <v/>
      </c>
      <c r="F55" s="6">
        <f>IF($A55="","",MAX('Settings'!$B$2,VLOOKUP($A55,'Employees'!$A$2:$I$101,3,FALSE)))</f>
        <v/>
      </c>
      <c r="G55" s="13">
        <f>IF($A55="","",IF(OR('Settings'!$B$7&lt;&gt;"OK",INDEX('Settings'!$F$11:$F$16,MATCH($D55&amp;"_"&amp;$C55,'Settings'!$E$11:$E$16,0))&lt;&gt;"OK"),NA(),INDEX('Settings'!$C$11:$C$16,MATCH($D55&amp;"_"&amp;$C55,'Settings'!$E$11:$E$16,0))*'Settings'!$B$4*$E55))</f>
        <v/>
      </c>
      <c r="H55" s="8">
        <f>IF($A55="","",INDEX('Settings'!$D$11:$D$16,MATCH($D55&amp;"_"&amp;$C55,'Settings'!$E$11:$E$16,0)))</f>
        <v/>
      </c>
      <c r="I55" s="13">
        <f>IF($A55="","",INDEX('Employees'!$F$2:$H$101,MATCH($A55,'Employees'!$A$2:$A$101,0),MATCH($C55,'Settings'!$H$11:$H$13,0)))</f>
        <v/>
      </c>
      <c r="J55" s="13">
        <f>IF($A55="","",IF(OR('Settings'!$B$3&lt;$F55,$F55&gt;'Settings'!$B$5),0,IF($H55="Front-loaded",$G55*('Settings'!$B$5-$F55+1)/('Settings'!$B$5-'Settings'!$B$2+1),$G55*(MIN('Settings'!$B$3,'Settings'!$B$5)-$F55+1)/('Settings'!$B$5-'Settings'!$B$2+1))))</f>
        <v/>
      </c>
      <c r="K55" s="13">
        <f>IF($A55="","",SUMIFS('Requests log'!$N$2:$N$1001,'Requests log'!$B$2:$B$1001,$A55,'Requests log'!$D$2:$D$1001,$C55))</f>
        <v/>
      </c>
      <c r="L55" s="13">
        <f>IF($A55="","",SUMIFS('Requests log'!$O$2:$O$1001,'Requests log'!$B$2:$B$1001,$A55,'Requests log'!$D$2:$D$1001,$C55))</f>
        <v/>
      </c>
      <c r="M55" s="13">
        <f>IF($A55="","",SUMIFS('Requests log'!$I$2:$I$1001,'Requests log'!$B$2:$B$1001,$A55,'Requests log'!$D$2:$D$1001,$C55,'Requests log'!$J$2:$J$1001,"Pending"))</f>
        <v/>
      </c>
      <c r="N55" s="13">
        <f>IF($A55="","",I55+J55-K55-L55-M55)</f>
        <v/>
      </c>
      <c r="O55" s="13">
        <f>IF($A55="","",N55/('Settings'!$B$4*E55))</f>
        <v/>
      </c>
    </row>
    <row r="56">
      <c r="A56" s="14">
        <f>IF(INDEX('Employees'!$I$2:$I$101,INT((ROW()-2)/3)+1)="","",IF(INDEX('Employees'!$I$2:$I$101,INT((ROW()-2)/3)+1)&lt;&gt;"OK",NA(),INDEX('Employees'!$A$2:$A$101,INT((ROW()-2)/3)+1)))</f>
        <v/>
      </c>
      <c r="B56" s="8">
        <f>IF($A56="","",VLOOKUP($A56,'Employees'!$A$2:$I$101,2,FALSE))</f>
        <v/>
      </c>
      <c r="C56" s="8">
        <f>IF($A56="","",INDEX('Settings'!$H$11:$H$13,MOD(ROW()-2,3)+1))</f>
        <v/>
      </c>
      <c r="D56" s="8">
        <f>IF($A56="","",VLOOKUP($A56,'Employees'!$A$2:$I$101,4,FALSE))</f>
        <v/>
      </c>
      <c r="E56" s="13">
        <f>IF($A56="","",VLOOKUP($A56,'Employees'!$A$2:$I$101,5,FALSE))</f>
        <v/>
      </c>
      <c r="F56" s="6">
        <f>IF($A56="","",MAX('Settings'!$B$2,VLOOKUP($A56,'Employees'!$A$2:$I$101,3,FALSE)))</f>
        <v/>
      </c>
      <c r="G56" s="13">
        <f>IF($A56="","",IF(OR('Settings'!$B$7&lt;&gt;"OK",INDEX('Settings'!$F$11:$F$16,MATCH($D56&amp;"_"&amp;$C56,'Settings'!$E$11:$E$16,0))&lt;&gt;"OK"),NA(),INDEX('Settings'!$C$11:$C$16,MATCH($D56&amp;"_"&amp;$C56,'Settings'!$E$11:$E$16,0))*'Settings'!$B$4*$E56))</f>
        <v/>
      </c>
      <c r="H56" s="8">
        <f>IF($A56="","",INDEX('Settings'!$D$11:$D$16,MATCH($D56&amp;"_"&amp;$C56,'Settings'!$E$11:$E$16,0)))</f>
        <v/>
      </c>
      <c r="I56" s="13">
        <f>IF($A56="","",INDEX('Employees'!$F$2:$H$101,MATCH($A56,'Employees'!$A$2:$A$101,0),MATCH($C56,'Settings'!$H$11:$H$13,0)))</f>
        <v/>
      </c>
      <c r="J56" s="13">
        <f>IF($A56="","",IF(OR('Settings'!$B$3&lt;$F56,$F56&gt;'Settings'!$B$5),0,IF($H56="Front-loaded",$G56*('Settings'!$B$5-$F56+1)/('Settings'!$B$5-'Settings'!$B$2+1),$G56*(MIN('Settings'!$B$3,'Settings'!$B$5)-$F56+1)/('Settings'!$B$5-'Settings'!$B$2+1))))</f>
        <v/>
      </c>
      <c r="K56" s="13">
        <f>IF($A56="","",SUMIFS('Requests log'!$N$2:$N$1001,'Requests log'!$B$2:$B$1001,$A56,'Requests log'!$D$2:$D$1001,$C56))</f>
        <v/>
      </c>
      <c r="L56" s="13">
        <f>IF($A56="","",SUMIFS('Requests log'!$O$2:$O$1001,'Requests log'!$B$2:$B$1001,$A56,'Requests log'!$D$2:$D$1001,$C56))</f>
        <v/>
      </c>
      <c r="M56" s="13">
        <f>IF($A56="","",SUMIFS('Requests log'!$I$2:$I$1001,'Requests log'!$B$2:$B$1001,$A56,'Requests log'!$D$2:$D$1001,$C56,'Requests log'!$J$2:$J$1001,"Pending"))</f>
        <v/>
      </c>
      <c r="N56" s="13">
        <f>IF($A56="","",I56+J56-K56-L56-M56)</f>
        <v/>
      </c>
      <c r="O56" s="13">
        <f>IF($A56="","",N56/('Settings'!$B$4*E56))</f>
        <v/>
      </c>
    </row>
    <row r="57">
      <c r="A57" s="14">
        <f>IF(INDEX('Employees'!$I$2:$I$101,INT((ROW()-2)/3)+1)="","",IF(INDEX('Employees'!$I$2:$I$101,INT((ROW()-2)/3)+1)&lt;&gt;"OK",NA(),INDEX('Employees'!$A$2:$A$101,INT((ROW()-2)/3)+1)))</f>
        <v/>
      </c>
      <c r="B57" s="8">
        <f>IF($A57="","",VLOOKUP($A57,'Employees'!$A$2:$I$101,2,FALSE))</f>
        <v/>
      </c>
      <c r="C57" s="8">
        <f>IF($A57="","",INDEX('Settings'!$H$11:$H$13,MOD(ROW()-2,3)+1))</f>
        <v/>
      </c>
      <c r="D57" s="8">
        <f>IF($A57="","",VLOOKUP($A57,'Employees'!$A$2:$I$101,4,FALSE))</f>
        <v/>
      </c>
      <c r="E57" s="13">
        <f>IF($A57="","",VLOOKUP($A57,'Employees'!$A$2:$I$101,5,FALSE))</f>
        <v/>
      </c>
      <c r="F57" s="6">
        <f>IF($A57="","",MAX('Settings'!$B$2,VLOOKUP($A57,'Employees'!$A$2:$I$101,3,FALSE)))</f>
        <v/>
      </c>
      <c r="G57" s="13">
        <f>IF($A57="","",IF(OR('Settings'!$B$7&lt;&gt;"OK",INDEX('Settings'!$F$11:$F$16,MATCH($D57&amp;"_"&amp;$C57,'Settings'!$E$11:$E$16,0))&lt;&gt;"OK"),NA(),INDEX('Settings'!$C$11:$C$16,MATCH($D57&amp;"_"&amp;$C57,'Settings'!$E$11:$E$16,0))*'Settings'!$B$4*$E57))</f>
        <v/>
      </c>
      <c r="H57" s="8">
        <f>IF($A57="","",INDEX('Settings'!$D$11:$D$16,MATCH($D57&amp;"_"&amp;$C57,'Settings'!$E$11:$E$16,0)))</f>
        <v/>
      </c>
      <c r="I57" s="13">
        <f>IF($A57="","",INDEX('Employees'!$F$2:$H$101,MATCH($A57,'Employees'!$A$2:$A$101,0),MATCH($C57,'Settings'!$H$11:$H$13,0)))</f>
        <v/>
      </c>
      <c r="J57" s="13">
        <f>IF($A57="","",IF(OR('Settings'!$B$3&lt;$F57,$F57&gt;'Settings'!$B$5),0,IF($H57="Front-loaded",$G57*('Settings'!$B$5-$F57+1)/('Settings'!$B$5-'Settings'!$B$2+1),$G57*(MIN('Settings'!$B$3,'Settings'!$B$5)-$F57+1)/('Settings'!$B$5-'Settings'!$B$2+1))))</f>
        <v/>
      </c>
      <c r="K57" s="13">
        <f>IF($A57="","",SUMIFS('Requests log'!$N$2:$N$1001,'Requests log'!$B$2:$B$1001,$A57,'Requests log'!$D$2:$D$1001,$C57))</f>
        <v/>
      </c>
      <c r="L57" s="13">
        <f>IF($A57="","",SUMIFS('Requests log'!$O$2:$O$1001,'Requests log'!$B$2:$B$1001,$A57,'Requests log'!$D$2:$D$1001,$C57))</f>
        <v/>
      </c>
      <c r="M57" s="13">
        <f>IF($A57="","",SUMIFS('Requests log'!$I$2:$I$1001,'Requests log'!$B$2:$B$1001,$A57,'Requests log'!$D$2:$D$1001,$C57,'Requests log'!$J$2:$J$1001,"Pending"))</f>
        <v/>
      </c>
      <c r="N57" s="13">
        <f>IF($A57="","",I57+J57-K57-L57-M57)</f>
        <v/>
      </c>
      <c r="O57" s="13">
        <f>IF($A57="","",N57/('Settings'!$B$4*E57))</f>
        <v/>
      </c>
    </row>
    <row r="58">
      <c r="A58" s="14">
        <f>IF(INDEX('Employees'!$I$2:$I$101,INT((ROW()-2)/3)+1)="","",IF(INDEX('Employees'!$I$2:$I$101,INT((ROW()-2)/3)+1)&lt;&gt;"OK",NA(),INDEX('Employees'!$A$2:$A$101,INT((ROW()-2)/3)+1)))</f>
        <v/>
      </c>
      <c r="B58" s="8">
        <f>IF($A58="","",VLOOKUP($A58,'Employees'!$A$2:$I$101,2,FALSE))</f>
        <v/>
      </c>
      <c r="C58" s="8">
        <f>IF($A58="","",INDEX('Settings'!$H$11:$H$13,MOD(ROW()-2,3)+1))</f>
        <v/>
      </c>
      <c r="D58" s="8">
        <f>IF($A58="","",VLOOKUP($A58,'Employees'!$A$2:$I$101,4,FALSE))</f>
        <v/>
      </c>
      <c r="E58" s="13">
        <f>IF($A58="","",VLOOKUP($A58,'Employees'!$A$2:$I$101,5,FALSE))</f>
        <v/>
      </c>
      <c r="F58" s="6">
        <f>IF($A58="","",MAX('Settings'!$B$2,VLOOKUP($A58,'Employees'!$A$2:$I$101,3,FALSE)))</f>
        <v/>
      </c>
      <c r="G58" s="13">
        <f>IF($A58="","",IF(OR('Settings'!$B$7&lt;&gt;"OK",INDEX('Settings'!$F$11:$F$16,MATCH($D58&amp;"_"&amp;$C58,'Settings'!$E$11:$E$16,0))&lt;&gt;"OK"),NA(),INDEX('Settings'!$C$11:$C$16,MATCH($D58&amp;"_"&amp;$C58,'Settings'!$E$11:$E$16,0))*'Settings'!$B$4*$E58))</f>
        <v/>
      </c>
      <c r="H58" s="8">
        <f>IF($A58="","",INDEX('Settings'!$D$11:$D$16,MATCH($D58&amp;"_"&amp;$C58,'Settings'!$E$11:$E$16,0)))</f>
        <v/>
      </c>
      <c r="I58" s="13">
        <f>IF($A58="","",INDEX('Employees'!$F$2:$H$101,MATCH($A58,'Employees'!$A$2:$A$101,0),MATCH($C58,'Settings'!$H$11:$H$13,0)))</f>
        <v/>
      </c>
      <c r="J58" s="13">
        <f>IF($A58="","",IF(OR('Settings'!$B$3&lt;$F58,$F58&gt;'Settings'!$B$5),0,IF($H58="Front-loaded",$G58*('Settings'!$B$5-$F58+1)/('Settings'!$B$5-'Settings'!$B$2+1),$G58*(MIN('Settings'!$B$3,'Settings'!$B$5)-$F58+1)/('Settings'!$B$5-'Settings'!$B$2+1))))</f>
        <v/>
      </c>
      <c r="K58" s="13">
        <f>IF($A58="","",SUMIFS('Requests log'!$N$2:$N$1001,'Requests log'!$B$2:$B$1001,$A58,'Requests log'!$D$2:$D$1001,$C58))</f>
        <v/>
      </c>
      <c r="L58" s="13">
        <f>IF($A58="","",SUMIFS('Requests log'!$O$2:$O$1001,'Requests log'!$B$2:$B$1001,$A58,'Requests log'!$D$2:$D$1001,$C58))</f>
        <v/>
      </c>
      <c r="M58" s="13">
        <f>IF($A58="","",SUMIFS('Requests log'!$I$2:$I$1001,'Requests log'!$B$2:$B$1001,$A58,'Requests log'!$D$2:$D$1001,$C58,'Requests log'!$J$2:$J$1001,"Pending"))</f>
        <v/>
      </c>
      <c r="N58" s="13">
        <f>IF($A58="","",I58+J58-K58-L58-M58)</f>
        <v/>
      </c>
      <c r="O58" s="13">
        <f>IF($A58="","",N58/('Settings'!$B$4*E58))</f>
        <v/>
      </c>
    </row>
    <row r="59">
      <c r="A59" s="14">
        <f>IF(INDEX('Employees'!$I$2:$I$101,INT((ROW()-2)/3)+1)="","",IF(INDEX('Employees'!$I$2:$I$101,INT((ROW()-2)/3)+1)&lt;&gt;"OK",NA(),INDEX('Employees'!$A$2:$A$101,INT((ROW()-2)/3)+1)))</f>
        <v/>
      </c>
      <c r="B59" s="8">
        <f>IF($A59="","",VLOOKUP($A59,'Employees'!$A$2:$I$101,2,FALSE))</f>
        <v/>
      </c>
      <c r="C59" s="8">
        <f>IF($A59="","",INDEX('Settings'!$H$11:$H$13,MOD(ROW()-2,3)+1))</f>
        <v/>
      </c>
      <c r="D59" s="8">
        <f>IF($A59="","",VLOOKUP($A59,'Employees'!$A$2:$I$101,4,FALSE))</f>
        <v/>
      </c>
      <c r="E59" s="13">
        <f>IF($A59="","",VLOOKUP($A59,'Employees'!$A$2:$I$101,5,FALSE))</f>
        <v/>
      </c>
      <c r="F59" s="6">
        <f>IF($A59="","",MAX('Settings'!$B$2,VLOOKUP($A59,'Employees'!$A$2:$I$101,3,FALSE)))</f>
        <v/>
      </c>
      <c r="G59" s="13">
        <f>IF($A59="","",IF(OR('Settings'!$B$7&lt;&gt;"OK",INDEX('Settings'!$F$11:$F$16,MATCH($D59&amp;"_"&amp;$C59,'Settings'!$E$11:$E$16,0))&lt;&gt;"OK"),NA(),INDEX('Settings'!$C$11:$C$16,MATCH($D59&amp;"_"&amp;$C59,'Settings'!$E$11:$E$16,0))*'Settings'!$B$4*$E59))</f>
        <v/>
      </c>
      <c r="H59" s="8">
        <f>IF($A59="","",INDEX('Settings'!$D$11:$D$16,MATCH($D59&amp;"_"&amp;$C59,'Settings'!$E$11:$E$16,0)))</f>
        <v/>
      </c>
      <c r="I59" s="13">
        <f>IF($A59="","",INDEX('Employees'!$F$2:$H$101,MATCH($A59,'Employees'!$A$2:$A$101,0),MATCH($C59,'Settings'!$H$11:$H$13,0)))</f>
        <v/>
      </c>
      <c r="J59" s="13">
        <f>IF($A59="","",IF(OR('Settings'!$B$3&lt;$F59,$F59&gt;'Settings'!$B$5),0,IF($H59="Front-loaded",$G59*('Settings'!$B$5-$F59+1)/('Settings'!$B$5-'Settings'!$B$2+1),$G59*(MIN('Settings'!$B$3,'Settings'!$B$5)-$F59+1)/('Settings'!$B$5-'Settings'!$B$2+1))))</f>
        <v/>
      </c>
      <c r="K59" s="13">
        <f>IF($A59="","",SUMIFS('Requests log'!$N$2:$N$1001,'Requests log'!$B$2:$B$1001,$A59,'Requests log'!$D$2:$D$1001,$C59))</f>
        <v/>
      </c>
      <c r="L59" s="13">
        <f>IF($A59="","",SUMIFS('Requests log'!$O$2:$O$1001,'Requests log'!$B$2:$B$1001,$A59,'Requests log'!$D$2:$D$1001,$C59))</f>
        <v/>
      </c>
      <c r="M59" s="13">
        <f>IF($A59="","",SUMIFS('Requests log'!$I$2:$I$1001,'Requests log'!$B$2:$B$1001,$A59,'Requests log'!$D$2:$D$1001,$C59,'Requests log'!$J$2:$J$1001,"Pending"))</f>
        <v/>
      </c>
      <c r="N59" s="13">
        <f>IF($A59="","",I59+J59-K59-L59-M59)</f>
        <v/>
      </c>
      <c r="O59" s="13">
        <f>IF($A59="","",N59/('Settings'!$B$4*E59))</f>
        <v/>
      </c>
    </row>
    <row r="60">
      <c r="A60" s="14">
        <f>IF(INDEX('Employees'!$I$2:$I$101,INT((ROW()-2)/3)+1)="","",IF(INDEX('Employees'!$I$2:$I$101,INT((ROW()-2)/3)+1)&lt;&gt;"OK",NA(),INDEX('Employees'!$A$2:$A$101,INT((ROW()-2)/3)+1)))</f>
        <v/>
      </c>
      <c r="B60" s="8">
        <f>IF($A60="","",VLOOKUP($A60,'Employees'!$A$2:$I$101,2,FALSE))</f>
        <v/>
      </c>
      <c r="C60" s="8">
        <f>IF($A60="","",INDEX('Settings'!$H$11:$H$13,MOD(ROW()-2,3)+1))</f>
        <v/>
      </c>
      <c r="D60" s="8">
        <f>IF($A60="","",VLOOKUP($A60,'Employees'!$A$2:$I$101,4,FALSE))</f>
        <v/>
      </c>
      <c r="E60" s="13">
        <f>IF($A60="","",VLOOKUP($A60,'Employees'!$A$2:$I$101,5,FALSE))</f>
        <v/>
      </c>
      <c r="F60" s="6">
        <f>IF($A60="","",MAX('Settings'!$B$2,VLOOKUP($A60,'Employees'!$A$2:$I$101,3,FALSE)))</f>
        <v/>
      </c>
      <c r="G60" s="13">
        <f>IF($A60="","",IF(OR('Settings'!$B$7&lt;&gt;"OK",INDEX('Settings'!$F$11:$F$16,MATCH($D60&amp;"_"&amp;$C60,'Settings'!$E$11:$E$16,0))&lt;&gt;"OK"),NA(),INDEX('Settings'!$C$11:$C$16,MATCH($D60&amp;"_"&amp;$C60,'Settings'!$E$11:$E$16,0))*'Settings'!$B$4*$E60))</f>
        <v/>
      </c>
      <c r="H60" s="8">
        <f>IF($A60="","",INDEX('Settings'!$D$11:$D$16,MATCH($D60&amp;"_"&amp;$C60,'Settings'!$E$11:$E$16,0)))</f>
        <v/>
      </c>
      <c r="I60" s="13">
        <f>IF($A60="","",INDEX('Employees'!$F$2:$H$101,MATCH($A60,'Employees'!$A$2:$A$101,0),MATCH($C60,'Settings'!$H$11:$H$13,0)))</f>
        <v/>
      </c>
      <c r="J60" s="13">
        <f>IF($A60="","",IF(OR('Settings'!$B$3&lt;$F60,$F60&gt;'Settings'!$B$5),0,IF($H60="Front-loaded",$G60*('Settings'!$B$5-$F60+1)/('Settings'!$B$5-'Settings'!$B$2+1),$G60*(MIN('Settings'!$B$3,'Settings'!$B$5)-$F60+1)/('Settings'!$B$5-'Settings'!$B$2+1))))</f>
        <v/>
      </c>
      <c r="K60" s="13">
        <f>IF($A60="","",SUMIFS('Requests log'!$N$2:$N$1001,'Requests log'!$B$2:$B$1001,$A60,'Requests log'!$D$2:$D$1001,$C60))</f>
        <v/>
      </c>
      <c r="L60" s="13">
        <f>IF($A60="","",SUMIFS('Requests log'!$O$2:$O$1001,'Requests log'!$B$2:$B$1001,$A60,'Requests log'!$D$2:$D$1001,$C60))</f>
        <v/>
      </c>
      <c r="M60" s="13">
        <f>IF($A60="","",SUMIFS('Requests log'!$I$2:$I$1001,'Requests log'!$B$2:$B$1001,$A60,'Requests log'!$D$2:$D$1001,$C60,'Requests log'!$J$2:$J$1001,"Pending"))</f>
        <v/>
      </c>
      <c r="N60" s="13">
        <f>IF($A60="","",I60+J60-K60-L60-M60)</f>
        <v/>
      </c>
      <c r="O60" s="13">
        <f>IF($A60="","",N60/('Settings'!$B$4*E60))</f>
        <v/>
      </c>
    </row>
    <row r="61">
      <c r="A61" s="14">
        <f>IF(INDEX('Employees'!$I$2:$I$101,INT((ROW()-2)/3)+1)="","",IF(INDEX('Employees'!$I$2:$I$101,INT((ROW()-2)/3)+1)&lt;&gt;"OK",NA(),INDEX('Employees'!$A$2:$A$101,INT((ROW()-2)/3)+1)))</f>
        <v/>
      </c>
      <c r="B61" s="8">
        <f>IF($A61="","",VLOOKUP($A61,'Employees'!$A$2:$I$101,2,FALSE))</f>
        <v/>
      </c>
      <c r="C61" s="8">
        <f>IF($A61="","",INDEX('Settings'!$H$11:$H$13,MOD(ROW()-2,3)+1))</f>
        <v/>
      </c>
      <c r="D61" s="8">
        <f>IF($A61="","",VLOOKUP($A61,'Employees'!$A$2:$I$101,4,FALSE))</f>
        <v/>
      </c>
      <c r="E61" s="13">
        <f>IF($A61="","",VLOOKUP($A61,'Employees'!$A$2:$I$101,5,FALSE))</f>
        <v/>
      </c>
      <c r="F61" s="6">
        <f>IF($A61="","",MAX('Settings'!$B$2,VLOOKUP($A61,'Employees'!$A$2:$I$101,3,FALSE)))</f>
        <v/>
      </c>
      <c r="G61" s="13">
        <f>IF($A61="","",IF(OR('Settings'!$B$7&lt;&gt;"OK",INDEX('Settings'!$F$11:$F$16,MATCH($D61&amp;"_"&amp;$C61,'Settings'!$E$11:$E$16,0))&lt;&gt;"OK"),NA(),INDEX('Settings'!$C$11:$C$16,MATCH($D61&amp;"_"&amp;$C61,'Settings'!$E$11:$E$16,0))*'Settings'!$B$4*$E61))</f>
        <v/>
      </c>
      <c r="H61" s="8">
        <f>IF($A61="","",INDEX('Settings'!$D$11:$D$16,MATCH($D61&amp;"_"&amp;$C61,'Settings'!$E$11:$E$16,0)))</f>
        <v/>
      </c>
      <c r="I61" s="13">
        <f>IF($A61="","",INDEX('Employees'!$F$2:$H$101,MATCH($A61,'Employees'!$A$2:$A$101,0),MATCH($C61,'Settings'!$H$11:$H$13,0)))</f>
        <v/>
      </c>
      <c r="J61" s="13">
        <f>IF($A61="","",IF(OR('Settings'!$B$3&lt;$F61,$F61&gt;'Settings'!$B$5),0,IF($H61="Front-loaded",$G61*('Settings'!$B$5-$F61+1)/('Settings'!$B$5-'Settings'!$B$2+1),$G61*(MIN('Settings'!$B$3,'Settings'!$B$5)-$F61+1)/('Settings'!$B$5-'Settings'!$B$2+1))))</f>
        <v/>
      </c>
      <c r="K61" s="13">
        <f>IF($A61="","",SUMIFS('Requests log'!$N$2:$N$1001,'Requests log'!$B$2:$B$1001,$A61,'Requests log'!$D$2:$D$1001,$C61))</f>
        <v/>
      </c>
      <c r="L61" s="13">
        <f>IF($A61="","",SUMIFS('Requests log'!$O$2:$O$1001,'Requests log'!$B$2:$B$1001,$A61,'Requests log'!$D$2:$D$1001,$C61))</f>
        <v/>
      </c>
      <c r="M61" s="13">
        <f>IF($A61="","",SUMIFS('Requests log'!$I$2:$I$1001,'Requests log'!$B$2:$B$1001,$A61,'Requests log'!$D$2:$D$1001,$C61,'Requests log'!$J$2:$J$1001,"Pending"))</f>
        <v/>
      </c>
      <c r="N61" s="13">
        <f>IF($A61="","",I61+J61-K61-L61-M61)</f>
        <v/>
      </c>
      <c r="O61" s="13">
        <f>IF($A61="","",N61/('Settings'!$B$4*E61))</f>
        <v/>
      </c>
    </row>
    <row r="62">
      <c r="A62" s="14">
        <f>IF(INDEX('Employees'!$I$2:$I$101,INT((ROW()-2)/3)+1)="","",IF(INDEX('Employees'!$I$2:$I$101,INT((ROW()-2)/3)+1)&lt;&gt;"OK",NA(),INDEX('Employees'!$A$2:$A$101,INT((ROW()-2)/3)+1)))</f>
        <v/>
      </c>
      <c r="B62" s="8">
        <f>IF($A62="","",VLOOKUP($A62,'Employees'!$A$2:$I$101,2,FALSE))</f>
        <v/>
      </c>
      <c r="C62" s="8">
        <f>IF($A62="","",INDEX('Settings'!$H$11:$H$13,MOD(ROW()-2,3)+1))</f>
        <v/>
      </c>
      <c r="D62" s="8">
        <f>IF($A62="","",VLOOKUP($A62,'Employees'!$A$2:$I$101,4,FALSE))</f>
        <v/>
      </c>
      <c r="E62" s="13">
        <f>IF($A62="","",VLOOKUP($A62,'Employees'!$A$2:$I$101,5,FALSE))</f>
        <v/>
      </c>
      <c r="F62" s="6">
        <f>IF($A62="","",MAX('Settings'!$B$2,VLOOKUP($A62,'Employees'!$A$2:$I$101,3,FALSE)))</f>
        <v/>
      </c>
      <c r="G62" s="13">
        <f>IF($A62="","",IF(OR('Settings'!$B$7&lt;&gt;"OK",INDEX('Settings'!$F$11:$F$16,MATCH($D62&amp;"_"&amp;$C62,'Settings'!$E$11:$E$16,0))&lt;&gt;"OK"),NA(),INDEX('Settings'!$C$11:$C$16,MATCH($D62&amp;"_"&amp;$C62,'Settings'!$E$11:$E$16,0))*'Settings'!$B$4*$E62))</f>
        <v/>
      </c>
      <c r="H62" s="8">
        <f>IF($A62="","",INDEX('Settings'!$D$11:$D$16,MATCH($D62&amp;"_"&amp;$C62,'Settings'!$E$11:$E$16,0)))</f>
        <v/>
      </c>
      <c r="I62" s="13">
        <f>IF($A62="","",INDEX('Employees'!$F$2:$H$101,MATCH($A62,'Employees'!$A$2:$A$101,0),MATCH($C62,'Settings'!$H$11:$H$13,0)))</f>
        <v/>
      </c>
      <c r="J62" s="13">
        <f>IF($A62="","",IF(OR('Settings'!$B$3&lt;$F62,$F62&gt;'Settings'!$B$5),0,IF($H62="Front-loaded",$G62*('Settings'!$B$5-$F62+1)/('Settings'!$B$5-'Settings'!$B$2+1),$G62*(MIN('Settings'!$B$3,'Settings'!$B$5)-$F62+1)/('Settings'!$B$5-'Settings'!$B$2+1))))</f>
        <v/>
      </c>
      <c r="K62" s="13">
        <f>IF($A62="","",SUMIFS('Requests log'!$N$2:$N$1001,'Requests log'!$B$2:$B$1001,$A62,'Requests log'!$D$2:$D$1001,$C62))</f>
        <v/>
      </c>
      <c r="L62" s="13">
        <f>IF($A62="","",SUMIFS('Requests log'!$O$2:$O$1001,'Requests log'!$B$2:$B$1001,$A62,'Requests log'!$D$2:$D$1001,$C62))</f>
        <v/>
      </c>
      <c r="M62" s="13">
        <f>IF($A62="","",SUMIFS('Requests log'!$I$2:$I$1001,'Requests log'!$B$2:$B$1001,$A62,'Requests log'!$D$2:$D$1001,$C62,'Requests log'!$J$2:$J$1001,"Pending"))</f>
        <v/>
      </c>
      <c r="N62" s="13">
        <f>IF($A62="","",I62+J62-K62-L62-M62)</f>
        <v/>
      </c>
      <c r="O62" s="13">
        <f>IF($A62="","",N62/('Settings'!$B$4*E62))</f>
        <v/>
      </c>
    </row>
    <row r="63">
      <c r="A63" s="14">
        <f>IF(INDEX('Employees'!$I$2:$I$101,INT((ROW()-2)/3)+1)="","",IF(INDEX('Employees'!$I$2:$I$101,INT((ROW()-2)/3)+1)&lt;&gt;"OK",NA(),INDEX('Employees'!$A$2:$A$101,INT((ROW()-2)/3)+1)))</f>
        <v/>
      </c>
      <c r="B63" s="8">
        <f>IF($A63="","",VLOOKUP($A63,'Employees'!$A$2:$I$101,2,FALSE))</f>
        <v/>
      </c>
      <c r="C63" s="8">
        <f>IF($A63="","",INDEX('Settings'!$H$11:$H$13,MOD(ROW()-2,3)+1))</f>
        <v/>
      </c>
      <c r="D63" s="8">
        <f>IF($A63="","",VLOOKUP($A63,'Employees'!$A$2:$I$101,4,FALSE))</f>
        <v/>
      </c>
      <c r="E63" s="13">
        <f>IF($A63="","",VLOOKUP($A63,'Employees'!$A$2:$I$101,5,FALSE))</f>
        <v/>
      </c>
      <c r="F63" s="6">
        <f>IF($A63="","",MAX('Settings'!$B$2,VLOOKUP($A63,'Employees'!$A$2:$I$101,3,FALSE)))</f>
        <v/>
      </c>
      <c r="G63" s="13">
        <f>IF($A63="","",IF(OR('Settings'!$B$7&lt;&gt;"OK",INDEX('Settings'!$F$11:$F$16,MATCH($D63&amp;"_"&amp;$C63,'Settings'!$E$11:$E$16,0))&lt;&gt;"OK"),NA(),INDEX('Settings'!$C$11:$C$16,MATCH($D63&amp;"_"&amp;$C63,'Settings'!$E$11:$E$16,0))*'Settings'!$B$4*$E63))</f>
        <v/>
      </c>
      <c r="H63" s="8">
        <f>IF($A63="","",INDEX('Settings'!$D$11:$D$16,MATCH($D63&amp;"_"&amp;$C63,'Settings'!$E$11:$E$16,0)))</f>
        <v/>
      </c>
      <c r="I63" s="13">
        <f>IF($A63="","",INDEX('Employees'!$F$2:$H$101,MATCH($A63,'Employees'!$A$2:$A$101,0),MATCH($C63,'Settings'!$H$11:$H$13,0)))</f>
        <v/>
      </c>
      <c r="J63" s="13">
        <f>IF($A63="","",IF(OR('Settings'!$B$3&lt;$F63,$F63&gt;'Settings'!$B$5),0,IF($H63="Front-loaded",$G63*('Settings'!$B$5-$F63+1)/('Settings'!$B$5-'Settings'!$B$2+1),$G63*(MIN('Settings'!$B$3,'Settings'!$B$5)-$F63+1)/('Settings'!$B$5-'Settings'!$B$2+1))))</f>
        <v/>
      </c>
      <c r="K63" s="13">
        <f>IF($A63="","",SUMIFS('Requests log'!$N$2:$N$1001,'Requests log'!$B$2:$B$1001,$A63,'Requests log'!$D$2:$D$1001,$C63))</f>
        <v/>
      </c>
      <c r="L63" s="13">
        <f>IF($A63="","",SUMIFS('Requests log'!$O$2:$O$1001,'Requests log'!$B$2:$B$1001,$A63,'Requests log'!$D$2:$D$1001,$C63))</f>
        <v/>
      </c>
      <c r="M63" s="13">
        <f>IF($A63="","",SUMIFS('Requests log'!$I$2:$I$1001,'Requests log'!$B$2:$B$1001,$A63,'Requests log'!$D$2:$D$1001,$C63,'Requests log'!$J$2:$J$1001,"Pending"))</f>
        <v/>
      </c>
      <c r="N63" s="13">
        <f>IF($A63="","",I63+J63-K63-L63-M63)</f>
        <v/>
      </c>
      <c r="O63" s="13">
        <f>IF($A63="","",N63/('Settings'!$B$4*E63))</f>
        <v/>
      </c>
    </row>
    <row r="64">
      <c r="A64" s="14">
        <f>IF(INDEX('Employees'!$I$2:$I$101,INT((ROW()-2)/3)+1)="","",IF(INDEX('Employees'!$I$2:$I$101,INT((ROW()-2)/3)+1)&lt;&gt;"OK",NA(),INDEX('Employees'!$A$2:$A$101,INT((ROW()-2)/3)+1)))</f>
        <v/>
      </c>
      <c r="B64" s="8">
        <f>IF($A64="","",VLOOKUP($A64,'Employees'!$A$2:$I$101,2,FALSE))</f>
        <v/>
      </c>
      <c r="C64" s="8">
        <f>IF($A64="","",INDEX('Settings'!$H$11:$H$13,MOD(ROW()-2,3)+1))</f>
        <v/>
      </c>
      <c r="D64" s="8">
        <f>IF($A64="","",VLOOKUP($A64,'Employees'!$A$2:$I$101,4,FALSE))</f>
        <v/>
      </c>
      <c r="E64" s="13">
        <f>IF($A64="","",VLOOKUP($A64,'Employees'!$A$2:$I$101,5,FALSE))</f>
        <v/>
      </c>
      <c r="F64" s="6">
        <f>IF($A64="","",MAX('Settings'!$B$2,VLOOKUP($A64,'Employees'!$A$2:$I$101,3,FALSE)))</f>
        <v/>
      </c>
      <c r="G64" s="13">
        <f>IF($A64="","",IF(OR('Settings'!$B$7&lt;&gt;"OK",INDEX('Settings'!$F$11:$F$16,MATCH($D64&amp;"_"&amp;$C64,'Settings'!$E$11:$E$16,0))&lt;&gt;"OK"),NA(),INDEX('Settings'!$C$11:$C$16,MATCH($D64&amp;"_"&amp;$C64,'Settings'!$E$11:$E$16,0))*'Settings'!$B$4*$E64))</f>
        <v/>
      </c>
      <c r="H64" s="8">
        <f>IF($A64="","",INDEX('Settings'!$D$11:$D$16,MATCH($D64&amp;"_"&amp;$C64,'Settings'!$E$11:$E$16,0)))</f>
        <v/>
      </c>
      <c r="I64" s="13">
        <f>IF($A64="","",INDEX('Employees'!$F$2:$H$101,MATCH($A64,'Employees'!$A$2:$A$101,0),MATCH($C64,'Settings'!$H$11:$H$13,0)))</f>
        <v/>
      </c>
      <c r="J64" s="13">
        <f>IF($A64="","",IF(OR('Settings'!$B$3&lt;$F64,$F64&gt;'Settings'!$B$5),0,IF($H64="Front-loaded",$G64*('Settings'!$B$5-$F64+1)/('Settings'!$B$5-'Settings'!$B$2+1),$G64*(MIN('Settings'!$B$3,'Settings'!$B$5)-$F64+1)/('Settings'!$B$5-'Settings'!$B$2+1))))</f>
        <v/>
      </c>
      <c r="K64" s="13">
        <f>IF($A64="","",SUMIFS('Requests log'!$N$2:$N$1001,'Requests log'!$B$2:$B$1001,$A64,'Requests log'!$D$2:$D$1001,$C64))</f>
        <v/>
      </c>
      <c r="L64" s="13">
        <f>IF($A64="","",SUMIFS('Requests log'!$O$2:$O$1001,'Requests log'!$B$2:$B$1001,$A64,'Requests log'!$D$2:$D$1001,$C64))</f>
        <v/>
      </c>
      <c r="M64" s="13">
        <f>IF($A64="","",SUMIFS('Requests log'!$I$2:$I$1001,'Requests log'!$B$2:$B$1001,$A64,'Requests log'!$D$2:$D$1001,$C64,'Requests log'!$J$2:$J$1001,"Pending"))</f>
        <v/>
      </c>
      <c r="N64" s="13">
        <f>IF($A64="","",I64+J64-K64-L64-M64)</f>
        <v/>
      </c>
      <c r="O64" s="13">
        <f>IF($A64="","",N64/('Settings'!$B$4*E64))</f>
        <v/>
      </c>
    </row>
    <row r="65">
      <c r="A65" s="14">
        <f>IF(INDEX('Employees'!$I$2:$I$101,INT((ROW()-2)/3)+1)="","",IF(INDEX('Employees'!$I$2:$I$101,INT((ROW()-2)/3)+1)&lt;&gt;"OK",NA(),INDEX('Employees'!$A$2:$A$101,INT((ROW()-2)/3)+1)))</f>
        <v/>
      </c>
      <c r="B65" s="8">
        <f>IF($A65="","",VLOOKUP($A65,'Employees'!$A$2:$I$101,2,FALSE))</f>
        <v/>
      </c>
      <c r="C65" s="8">
        <f>IF($A65="","",INDEX('Settings'!$H$11:$H$13,MOD(ROW()-2,3)+1))</f>
        <v/>
      </c>
      <c r="D65" s="8">
        <f>IF($A65="","",VLOOKUP($A65,'Employees'!$A$2:$I$101,4,FALSE))</f>
        <v/>
      </c>
      <c r="E65" s="13">
        <f>IF($A65="","",VLOOKUP($A65,'Employees'!$A$2:$I$101,5,FALSE))</f>
        <v/>
      </c>
      <c r="F65" s="6">
        <f>IF($A65="","",MAX('Settings'!$B$2,VLOOKUP($A65,'Employees'!$A$2:$I$101,3,FALSE)))</f>
        <v/>
      </c>
      <c r="G65" s="13">
        <f>IF($A65="","",IF(OR('Settings'!$B$7&lt;&gt;"OK",INDEX('Settings'!$F$11:$F$16,MATCH($D65&amp;"_"&amp;$C65,'Settings'!$E$11:$E$16,0))&lt;&gt;"OK"),NA(),INDEX('Settings'!$C$11:$C$16,MATCH($D65&amp;"_"&amp;$C65,'Settings'!$E$11:$E$16,0))*'Settings'!$B$4*$E65))</f>
        <v/>
      </c>
      <c r="H65" s="8">
        <f>IF($A65="","",INDEX('Settings'!$D$11:$D$16,MATCH($D65&amp;"_"&amp;$C65,'Settings'!$E$11:$E$16,0)))</f>
        <v/>
      </c>
      <c r="I65" s="13">
        <f>IF($A65="","",INDEX('Employees'!$F$2:$H$101,MATCH($A65,'Employees'!$A$2:$A$101,0),MATCH($C65,'Settings'!$H$11:$H$13,0)))</f>
        <v/>
      </c>
      <c r="J65" s="13">
        <f>IF($A65="","",IF(OR('Settings'!$B$3&lt;$F65,$F65&gt;'Settings'!$B$5),0,IF($H65="Front-loaded",$G65*('Settings'!$B$5-$F65+1)/('Settings'!$B$5-'Settings'!$B$2+1),$G65*(MIN('Settings'!$B$3,'Settings'!$B$5)-$F65+1)/('Settings'!$B$5-'Settings'!$B$2+1))))</f>
        <v/>
      </c>
      <c r="K65" s="13">
        <f>IF($A65="","",SUMIFS('Requests log'!$N$2:$N$1001,'Requests log'!$B$2:$B$1001,$A65,'Requests log'!$D$2:$D$1001,$C65))</f>
        <v/>
      </c>
      <c r="L65" s="13">
        <f>IF($A65="","",SUMIFS('Requests log'!$O$2:$O$1001,'Requests log'!$B$2:$B$1001,$A65,'Requests log'!$D$2:$D$1001,$C65))</f>
        <v/>
      </c>
      <c r="M65" s="13">
        <f>IF($A65="","",SUMIFS('Requests log'!$I$2:$I$1001,'Requests log'!$B$2:$B$1001,$A65,'Requests log'!$D$2:$D$1001,$C65,'Requests log'!$J$2:$J$1001,"Pending"))</f>
        <v/>
      </c>
      <c r="N65" s="13">
        <f>IF($A65="","",I65+J65-K65-L65-M65)</f>
        <v/>
      </c>
      <c r="O65" s="13">
        <f>IF($A65="","",N65/('Settings'!$B$4*E65))</f>
        <v/>
      </c>
    </row>
    <row r="66">
      <c r="A66" s="14">
        <f>IF(INDEX('Employees'!$I$2:$I$101,INT((ROW()-2)/3)+1)="","",IF(INDEX('Employees'!$I$2:$I$101,INT((ROW()-2)/3)+1)&lt;&gt;"OK",NA(),INDEX('Employees'!$A$2:$A$101,INT((ROW()-2)/3)+1)))</f>
        <v/>
      </c>
      <c r="B66" s="8">
        <f>IF($A66="","",VLOOKUP($A66,'Employees'!$A$2:$I$101,2,FALSE))</f>
        <v/>
      </c>
      <c r="C66" s="8">
        <f>IF($A66="","",INDEX('Settings'!$H$11:$H$13,MOD(ROW()-2,3)+1))</f>
        <v/>
      </c>
      <c r="D66" s="8">
        <f>IF($A66="","",VLOOKUP($A66,'Employees'!$A$2:$I$101,4,FALSE))</f>
        <v/>
      </c>
      <c r="E66" s="13">
        <f>IF($A66="","",VLOOKUP($A66,'Employees'!$A$2:$I$101,5,FALSE))</f>
        <v/>
      </c>
      <c r="F66" s="6">
        <f>IF($A66="","",MAX('Settings'!$B$2,VLOOKUP($A66,'Employees'!$A$2:$I$101,3,FALSE)))</f>
        <v/>
      </c>
      <c r="G66" s="13">
        <f>IF($A66="","",IF(OR('Settings'!$B$7&lt;&gt;"OK",INDEX('Settings'!$F$11:$F$16,MATCH($D66&amp;"_"&amp;$C66,'Settings'!$E$11:$E$16,0))&lt;&gt;"OK"),NA(),INDEX('Settings'!$C$11:$C$16,MATCH($D66&amp;"_"&amp;$C66,'Settings'!$E$11:$E$16,0))*'Settings'!$B$4*$E66))</f>
        <v/>
      </c>
      <c r="H66" s="8">
        <f>IF($A66="","",INDEX('Settings'!$D$11:$D$16,MATCH($D66&amp;"_"&amp;$C66,'Settings'!$E$11:$E$16,0)))</f>
        <v/>
      </c>
      <c r="I66" s="13">
        <f>IF($A66="","",INDEX('Employees'!$F$2:$H$101,MATCH($A66,'Employees'!$A$2:$A$101,0),MATCH($C66,'Settings'!$H$11:$H$13,0)))</f>
        <v/>
      </c>
      <c r="J66" s="13">
        <f>IF($A66="","",IF(OR('Settings'!$B$3&lt;$F66,$F66&gt;'Settings'!$B$5),0,IF($H66="Front-loaded",$G66*('Settings'!$B$5-$F66+1)/('Settings'!$B$5-'Settings'!$B$2+1),$G66*(MIN('Settings'!$B$3,'Settings'!$B$5)-$F66+1)/('Settings'!$B$5-'Settings'!$B$2+1))))</f>
        <v/>
      </c>
      <c r="K66" s="13">
        <f>IF($A66="","",SUMIFS('Requests log'!$N$2:$N$1001,'Requests log'!$B$2:$B$1001,$A66,'Requests log'!$D$2:$D$1001,$C66))</f>
        <v/>
      </c>
      <c r="L66" s="13">
        <f>IF($A66="","",SUMIFS('Requests log'!$O$2:$O$1001,'Requests log'!$B$2:$B$1001,$A66,'Requests log'!$D$2:$D$1001,$C66))</f>
        <v/>
      </c>
      <c r="M66" s="13">
        <f>IF($A66="","",SUMIFS('Requests log'!$I$2:$I$1001,'Requests log'!$B$2:$B$1001,$A66,'Requests log'!$D$2:$D$1001,$C66,'Requests log'!$J$2:$J$1001,"Pending"))</f>
        <v/>
      </c>
      <c r="N66" s="13">
        <f>IF($A66="","",I66+J66-K66-L66-M66)</f>
        <v/>
      </c>
      <c r="O66" s="13">
        <f>IF($A66="","",N66/('Settings'!$B$4*E66))</f>
        <v/>
      </c>
    </row>
    <row r="67">
      <c r="A67" s="14">
        <f>IF(INDEX('Employees'!$I$2:$I$101,INT((ROW()-2)/3)+1)="","",IF(INDEX('Employees'!$I$2:$I$101,INT((ROW()-2)/3)+1)&lt;&gt;"OK",NA(),INDEX('Employees'!$A$2:$A$101,INT((ROW()-2)/3)+1)))</f>
        <v/>
      </c>
      <c r="B67" s="8">
        <f>IF($A67="","",VLOOKUP($A67,'Employees'!$A$2:$I$101,2,FALSE))</f>
        <v/>
      </c>
      <c r="C67" s="8">
        <f>IF($A67="","",INDEX('Settings'!$H$11:$H$13,MOD(ROW()-2,3)+1))</f>
        <v/>
      </c>
      <c r="D67" s="8">
        <f>IF($A67="","",VLOOKUP($A67,'Employees'!$A$2:$I$101,4,FALSE))</f>
        <v/>
      </c>
      <c r="E67" s="13">
        <f>IF($A67="","",VLOOKUP($A67,'Employees'!$A$2:$I$101,5,FALSE))</f>
        <v/>
      </c>
      <c r="F67" s="6">
        <f>IF($A67="","",MAX('Settings'!$B$2,VLOOKUP($A67,'Employees'!$A$2:$I$101,3,FALSE)))</f>
        <v/>
      </c>
      <c r="G67" s="13">
        <f>IF($A67="","",IF(OR('Settings'!$B$7&lt;&gt;"OK",INDEX('Settings'!$F$11:$F$16,MATCH($D67&amp;"_"&amp;$C67,'Settings'!$E$11:$E$16,0))&lt;&gt;"OK"),NA(),INDEX('Settings'!$C$11:$C$16,MATCH($D67&amp;"_"&amp;$C67,'Settings'!$E$11:$E$16,0))*'Settings'!$B$4*$E67))</f>
        <v/>
      </c>
      <c r="H67" s="8">
        <f>IF($A67="","",INDEX('Settings'!$D$11:$D$16,MATCH($D67&amp;"_"&amp;$C67,'Settings'!$E$11:$E$16,0)))</f>
        <v/>
      </c>
      <c r="I67" s="13">
        <f>IF($A67="","",INDEX('Employees'!$F$2:$H$101,MATCH($A67,'Employees'!$A$2:$A$101,0),MATCH($C67,'Settings'!$H$11:$H$13,0)))</f>
        <v/>
      </c>
      <c r="J67" s="13">
        <f>IF($A67="","",IF(OR('Settings'!$B$3&lt;$F67,$F67&gt;'Settings'!$B$5),0,IF($H67="Front-loaded",$G67*('Settings'!$B$5-$F67+1)/('Settings'!$B$5-'Settings'!$B$2+1),$G67*(MIN('Settings'!$B$3,'Settings'!$B$5)-$F67+1)/('Settings'!$B$5-'Settings'!$B$2+1))))</f>
        <v/>
      </c>
      <c r="K67" s="13">
        <f>IF($A67="","",SUMIFS('Requests log'!$N$2:$N$1001,'Requests log'!$B$2:$B$1001,$A67,'Requests log'!$D$2:$D$1001,$C67))</f>
        <v/>
      </c>
      <c r="L67" s="13">
        <f>IF($A67="","",SUMIFS('Requests log'!$O$2:$O$1001,'Requests log'!$B$2:$B$1001,$A67,'Requests log'!$D$2:$D$1001,$C67))</f>
        <v/>
      </c>
      <c r="M67" s="13">
        <f>IF($A67="","",SUMIFS('Requests log'!$I$2:$I$1001,'Requests log'!$B$2:$B$1001,$A67,'Requests log'!$D$2:$D$1001,$C67,'Requests log'!$J$2:$J$1001,"Pending"))</f>
        <v/>
      </c>
      <c r="N67" s="13">
        <f>IF($A67="","",I67+J67-K67-L67-M67)</f>
        <v/>
      </c>
      <c r="O67" s="13">
        <f>IF($A67="","",N67/('Settings'!$B$4*E67))</f>
        <v/>
      </c>
    </row>
    <row r="68">
      <c r="A68" s="14">
        <f>IF(INDEX('Employees'!$I$2:$I$101,INT((ROW()-2)/3)+1)="","",IF(INDEX('Employees'!$I$2:$I$101,INT((ROW()-2)/3)+1)&lt;&gt;"OK",NA(),INDEX('Employees'!$A$2:$A$101,INT((ROW()-2)/3)+1)))</f>
        <v/>
      </c>
      <c r="B68" s="8">
        <f>IF($A68="","",VLOOKUP($A68,'Employees'!$A$2:$I$101,2,FALSE))</f>
        <v/>
      </c>
      <c r="C68" s="8">
        <f>IF($A68="","",INDEX('Settings'!$H$11:$H$13,MOD(ROW()-2,3)+1))</f>
        <v/>
      </c>
      <c r="D68" s="8">
        <f>IF($A68="","",VLOOKUP($A68,'Employees'!$A$2:$I$101,4,FALSE))</f>
        <v/>
      </c>
      <c r="E68" s="13">
        <f>IF($A68="","",VLOOKUP($A68,'Employees'!$A$2:$I$101,5,FALSE))</f>
        <v/>
      </c>
      <c r="F68" s="6">
        <f>IF($A68="","",MAX('Settings'!$B$2,VLOOKUP($A68,'Employees'!$A$2:$I$101,3,FALSE)))</f>
        <v/>
      </c>
      <c r="G68" s="13">
        <f>IF($A68="","",IF(OR('Settings'!$B$7&lt;&gt;"OK",INDEX('Settings'!$F$11:$F$16,MATCH($D68&amp;"_"&amp;$C68,'Settings'!$E$11:$E$16,0))&lt;&gt;"OK"),NA(),INDEX('Settings'!$C$11:$C$16,MATCH($D68&amp;"_"&amp;$C68,'Settings'!$E$11:$E$16,0))*'Settings'!$B$4*$E68))</f>
        <v/>
      </c>
      <c r="H68" s="8">
        <f>IF($A68="","",INDEX('Settings'!$D$11:$D$16,MATCH($D68&amp;"_"&amp;$C68,'Settings'!$E$11:$E$16,0)))</f>
        <v/>
      </c>
      <c r="I68" s="13">
        <f>IF($A68="","",INDEX('Employees'!$F$2:$H$101,MATCH($A68,'Employees'!$A$2:$A$101,0),MATCH($C68,'Settings'!$H$11:$H$13,0)))</f>
        <v/>
      </c>
      <c r="J68" s="13">
        <f>IF($A68="","",IF(OR('Settings'!$B$3&lt;$F68,$F68&gt;'Settings'!$B$5),0,IF($H68="Front-loaded",$G68*('Settings'!$B$5-$F68+1)/('Settings'!$B$5-'Settings'!$B$2+1),$G68*(MIN('Settings'!$B$3,'Settings'!$B$5)-$F68+1)/('Settings'!$B$5-'Settings'!$B$2+1))))</f>
        <v/>
      </c>
      <c r="K68" s="13">
        <f>IF($A68="","",SUMIFS('Requests log'!$N$2:$N$1001,'Requests log'!$B$2:$B$1001,$A68,'Requests log'!$D$2:$D$1001,$C68))</f>
        <v/>
      </c>
      <c r="L68" s="13">
        <f>IF($A68="","",SUMIFS('Requests log'!$O$2:$O$1001,'Requests log'!$B$2:$B$1001,$A68,'Requests log'!$D$2:$D$1001,$C68))</f>
        <v/>
      </c>
      <c r="M68" s="13">
        <f>IF($A68="","",SUMIFS('Requests log'!$I$2:$I$1001,'Requests log'!$B$2:$B$1001,$A68,'Requests log'!$D$2:$D$1001,$C68,'Requests log'!$J$2:$J$1001,"Pending"))</f>
        <v/>
      </c>
      <c r="N68" s="13">
        <f>IF($A68="","",I68+J68-K68-L68-M68)</f>
        <v/>
      </c>
      <c r="O68" s="13">
        <f>IF($A68="","",N68/('Settings'!$B$4*E68))</f>
        <v/>
      </c>
    </row>
    <row r="69">
      <c r="A69" s="14">
        <f>IF(INDEX('Employees'!$I$2:$I$101,INT((ROW()-2)/3)+1)="","",IF(INDEX('Employees'!$I$2:$I$101,INT((ROW()-2)/3)+1)&lt;&gt;"OK",NA(),INDEX('Employees'!$A$2:$A$101,INT((ROW()-2)/3)+1)))</f>
        <v/>
      </c>
      <c r="B69" s="8">
        <f>IF($A69="","",VLOOKUP($A69,'Employees'!$A$2:$I$101,2,FALSE))</f>
        <v/>
      </c>
      <c r="C69" s="8">
        <f>IF($A69="","",INDEX('Settings'!$H$11:$H$13,MOD(ROW()-2,3)+1))</f>
        <v/>
      </c>
      <c r="D69" s="8">
        <f>IF($A69="","",VLOOKUP($A69,'Employees'!$A$2:$I$101,4,FALSE))</f>
        <v/>
      </c>
      <c r="E69" s="13">
        <f>IF($A69="","",VLOOKUP($A69,'Employees'!$A$2:$I$101,5,FALSE))</f>
        <v/>
      </c>
      <c r="F69" s="6">
        <f>IF($A69="","",MAX('Settings'!$B$2,VLOOKUP($A69,'Employees'!$A$2:$I$101,3,FALSE)))</f>
        <v/>
      </c>
      <c r="G69" s="13">
        <f>IF($A69="","",IF(OR('Settings'!$B$7&lt;&gt;"OK",INDEX('Settings'!$F$11:$F$16,MATCH($D69&amp;"_"&amp;$C69,'Settings'!$E$11:$E$16,0))&lt;&gt;"OK"),NA(),INDEX('Settings'!$C$11:$C$16,MATCH($D69&amp;"_"&amp;$C69,'Settings'!$E$11:$E$16,0))*'Settings'!$B$4*$E69))</f>
        <v/>
      </c>
      <c r="H69" s="8">
        <f>IF($A69="","",INDEX('Settings'!$D$11:$D$16,MATCH($D69&amp;"_"&amp;$C69,'Settings'!$E$11:$E$16,0)))</f>
        <v/>
      </c>
      <c r="I69" s="13">
        <f>IF($A69="","",INDEX('Employees'!$F$2:$H$101,MATCH($A69,'Employees'!$A$2:$A$101,0),MATCH($C69,'Settings'!$H$11:$H$13,0)))</f>
        <v/>
      </c>
      <c r="J69" s="13">
        <f>IF($A69="","",IF(OR('Settings'!$B$3&lt;$F69,$F69&gt;'Settings'!$B$5),0,IF($H69="Front-loaded",$G69*('Settings'!$B$5-$F69+1)/('Settings'!$B$5-'Settings'!$B$2+1),$G69*(MIN('Settings'!$B$3,'Settings'!$B$5)-$F69+1)/('Settings'!$B$5-'Settings'!$B$2+1))))</f>
        <v/>
      </c>
      <c r="K69" s="13">
        <f>IF($A69="","",SUMIFS('Requests log'!$N$2:$N$1001,'Requests log'!$B$2:$B$1001,$A69,'Requests log'!$D$2:$D$1001,$C69))</f>
        <v/>
      </c>
      <c r="L69" s="13">
        <f>IF($A69="","",SUMIFS('Requests log'!$O$2:$O$1001,'Requests log'!$B$2:$B$1001,$A69,'Requests log'!$D$2:$D$1001,$C69))</f>
        <v/>
      </c>
      <c r="M69" s="13">
        <f>IF($A69="","",SUMIFS('Requests log'!$I$2:$I$1001,'Requests log'!$B$2:$B$1001,$A69,'Requests log'!$D$2:$D$1001,$C69,'Requests log'!$J$2:$J$1001,"Pending"))</f>
        <v/>
      </c>
      <c r="N69" s="13">
        <f>IF($A69="","",I69+J69-K69-L69-M69)</f>
        <v/>
      </c>
      <c r="O69" s="13">
        <f>IF($A69="","",N69/('Settings'!$B$4*E69))</f>
        <v/>
      </c>
    </row>
    <row r="70">
      <c r="A70" s="14">
        <f>IF(INDEX('Employees'!$I$2:$I$101,INT((ROW()-2)/3)+1)="","",IF(INDEX('Employees'!$I$2:$I$101,INT((ROW()-2)/3)+1)&lt;&gt;"OK",NA(),INDEX('Employees'!$A$2:$A$101,INT((ROW()-2)/3)+1)))</f>
        <v/>
      </c>
      <c r="B70" s="8">
        <f>IF($A70="","",VLOOKUP($A70,'Employees'!$A$2:$I$101,2,FALSE))</f>
        <v/>
      </c>
      <c r="C70" s="8">
        <f>IF($A70="","",INDEX('Settings'!$H$11:$H$13,MOD(ROW()-2,3)+1))</f>
        <v/>
      </c>
      <c r="D70" s="8">
        <f>IF($A70="","",VLOOKUP($A70,'Employees'!$A$2:$I$101,4,FALSE))</f>
        <v/>
      </c>
      <c r="E70" s="13">
        <f>IF($A70="","",VLOOKUP($A70,'Employees'!$A$2:$I$101,5,FALSE))</f>
        <v/>
      </c>
      <c r="F70" s="6">
        <f>IF($A70="","",MAX('Settings'!$B$2,VLOOKUP($A70,'Employees'!$A$2:$I$101,3,FALSE)))</f>
        <v/>
      </c>
      <c r="G70" s="13">
        <f>IF($A70="","",IF(OR('Settings'!$B$7&lt;&gt;"OK",INDEX('Settings'!$F$11:$F$16,MATCH($D70&amp;"_"&amp;$C70,'Settings'!$E$11:$E$16,0))&lt;&gt;"OK"),NA(),INDEX('Settings'!$C$11:$C$16,MATCH($D70&amp;"_"&amp;$C70,'Settings'!$E$11:$E$16,0))*'Settings'!$B$4*$E70))</f>
        <v/>
      </c>
      <c r="H70" s="8">
        <f>IF($A70="","",INDEX('Settings'!$D$11:$D$16,MATCH($D70&amp;"_"&amp;$C70,'Settings'!$E$11:$E$16,0)))</f>
        <v/>
      </c>
      <c r="I70" s="13">
        <f>IF($A70="","",INDEX('Employees'!$F$2:$H$101,MATCH($A70,'Employees'!$A$2:$A$101,0),MATCH($C70,'Settings'!$H$11:$H$13,0)))</f>
        <v/>
      </c>
      <c r="J70" s="13">
        <f>IF($A70="","",IF(OR('Settings'!$B$3&lt;$F70,$F70&gt;'Settings'!$B$5),0,IF($H70="Front-loaded",$G70*('Settings'!$B$5-$F70+1)/('Settings'!$B$5-'Settings'!$B$2+1),$G70*(MIN('Settings'!$B$3,'Settings'!$B$5)-$F70+1)/('Settings'!$B$5-'Settings'!$B$2+1))))</f>
        <v/>
      </c>
      <c r="K70" s="13">
        <f>IF($A70="","",SUMIFS('Requests log'!$N$2:$N$1001,'Requests log'!$B$2:$B$1001,$A70,'Requests log'!$D$2:$D$1001,$C70))</f>
        <v/>
      </c>
      <c r="L70" s="13">
        <f>IF($A70="","",SUMIFS('Requests log'!$O$2:$O$1001,'Requests log'!$B$2:$B$1001,$A70,'Requests log'!$D$2:$D$1001,$C70))</f>
        <v/>
      </c>
      <c r="M70" s="13">
        <f>IF($A70="","",SUMIFS('Requests log'!$I$2:$I$1001,'Requests log'!$B$2:$B$1001,$A70,'Requests log'!$D$2:$D$1001,$C70,'Requests log'!$J$2:$J$1001,"Pending"))</f>
        <v/>
      </c>
      <c r="N70" s="13">
        <f>IF($A70="","",I70+J70-K70-L70-M70)</f>
        <v/>
      </c>
      <c r="O70" s="13">
        <f>IF($A70="","",N70/('Settings'!$B$4*E70))</f>
        <v/>
      </c>
    </row>
    <row r="71">
      <c r="A71" s="14">
        <f>IF(INDEX('Employees'!$I$2:$I$101,INT((ROW()-2)/3)+1)="","",IF(INDEX('Employees'!$I$2:$I$101,INT((ROW()-2)/3)+1)&lt;&gt;"OK",NA(),INDEX('Employees'!$A$2:$A$101,INT((ROW()-2)/3)+1)))</f>
        <v/>
      </c>
      <c r="B71" s="8">
        <f>IF($A71="","",VLOOKUP($A71,'Employees'!$A$2:$I$101,2,FALSE))</f>
        <v/>
      </c>
      <c r="C71" s="8">
        <f>IF($A71="","",INDEX('Settings'!$H$11:$H$13,MOD(ROW()-2,3)+1))</f>
        <v/>
      </c>
      <c r="D71" s="8">
        <f>IF($A71="","",VLOOKUP($A71,'Employees'!$A$2:$I$101,4,FALSE))</f>
        <v/>
      </c>
      <c r="E71" s="13">
        <f>IF($A71="","",VLOOKUP($A71,'Employees'!$A$2:$I$101,5,FALSE))</f>
        <v/>
      </c>
      <c r="F71" s="6">
        <f>IF($A71="","",MAX('Settings'!$B$2,VLOOKUP($A71,'Employees'!$A$2:$I$101,3,FALSE)))</f>
        <v/>
      </c>
      <c r="G71" s="13">
        <f>IF($A71="","",IF(OR('Settings'!$B$7&lt;&gt;"OK",INDEX('Settings'!$F$11:$F$16,MATCH($D71&amp;"_"&amp;$C71,'Settings'!$E$11:$E$16,0))&lt;&gt;"OK"),NA(),INDEX('Settings'!$C$11:$C$16,MATCH($D71&amp;"_"&amp;$C71,'Settings'!$E$11:$E$16,0))*'Settings'!$B$4*$E71))</f>
        <v/>
      </c>
      <c r="H71" s="8">
        <f>IF($A71="","",INDEX('Settings'!$D$11:$D$16,MATCH($D71&amp;"_"&amp;$C71,'Settings'!$E$11:$E$16,0)))</f>
        <v/>
      </c>
      <c r="I71" s="13">
        <f>IF($A71="","",INDEX('Employees'!$F$2:$H$101,MATCH($A71,'Employees'!$A$2:$A$101,0),MATCH($C71,'Settings'!$H$11:$H$13,0)))</f>
        <v/>
      </c>
      <c r="J71" s="13">
        <f>IF($A71="","",IF(OR('Settings'!$B$3&lt;$F71,$F71&gt;'Settings'!$B$5),0,IF($H71="Front-loaded",$G71*('Settings'!$B$5-$F71+1)/('Settings'!$B$5-'Settings'!$B$2+1),$G71*(MIN('Settings'!$B$3,'Settings'!$B$5)-$F71+1)/('Settings'!$B$5-'Settings'!$B$2+1))))</f>
        <v/>
      </c>
      <c r="K71" s="13">
        <f>IF($A71="","",SUMIFS('Requests log'!$N$2:$N$1001,'Requests log'!$B$2:$B$1001,$A71,'Requests log'!$D$2:$D$1001,$C71))</f>
        <v/>
      </c>
      <c r="L71" s="13">
        <f>IF($A71="","",SUMIFS('Requests log'!$O$2:$O$1001,'Requests log'!$B$2:$B$1001,$A71,'Requests log'!$D$2:$D$1001,$C71))</f>
        <v/>
      </c>
      <c r="M71" s="13">
        <f>IF($A71="","",SUMIFS('Requests log'!$I$2:$I$1001,'Requests log'!$B$2:$B$1001,$A71,'Requests log'!$D$2:$D$1001,$C71,'Requests log'!$J$2:$J$1001,"Pending"))</f>
        <v/>
      </c>
      <c r="N71" s="13">
        <f>IF($A71="","",I71+J71-K71-L71-M71)</f>
        <v/>
      </c>
      <c r="O71" s="13">
        <f>IF($A71="","",N71/('Settings'!$B$4*E71))</f>
        <v/>
      </c>
    </row>
    <row r="72">
      <c r="A72" s="14">
        <f>IF(INDEX('Employees'!$I$2:$I$101,INT((ROW()-2)/3)+1)="","",IF(INDEX('Employees'!$I$2:$I$101,INT((ROW()-2)/3)+1)&lt;&gt;"OK",NA(),INDEX('Employees'!$A$2:$A$101,INT((ROW()-2)/3)+1)))</f>
        <v/>
      </c>
      <c r="B72" s="8">
        <f>IF($A72="","",VLOOKUP($A72,'Employees'!$A$2:$I$101,2,FALSE))</f>
        <v/>
      </c>
      <c r="C72" s="8">
        <f>IF($A72="","",INDEX('Settings'!$H$11:$H$13,MOD(ROW()-2,3)+1))</f>
        <v/>
      </c>
      <c r="D72" s="8">
        <f>IF($A72="","",VLOOKUP($A72,'Employees'!$A$2:$I$101,4,FALSE))</f>
        <v/>
      </c>
      <c r="E72" s="13">
        <f>IF($A72="","",VLOOKUP($A72,'Employees'!$A$2:$I$101,5,FALSE))</f>
        <v/>
      </c>
      <c r="F72" s="6">
        <f>IF($A72="","",MAX('Settings'!$B$2,VLOOKUP($A72,'Employees'!$A$2:$I$101,3,FALSE)))</f>
        <v/>
      </c>
      <c r="G72" s="13">
        <f>IF($A72="","",IF(OR('Settings'!$B$7&lt;&gt;"OK",INDEX('Settings'!$F$11:$F$16,MATCH($D72&amp;"_"&amp;$C72,'Settings'!$E$11:$E$16,0))&lt;&gt;"OK"),NA(),INDEX('Settings'!$C$11:$C$16,MATCH($D72&amp;"_"&amp;$C72,'Settings'!$E$11:$E$16,0))*'Settings'!$B$4*$E72))</f>
        <v/>
      </c>
      <c r="H72" s="8">
        <f>IF($A72="","",INDEX('Settings'!$D$11:$D$16,MATCH($D72&amp;"_"&amp;$C72,'Settings'!$E$11:$E$16,0)))</f>
        <v/>
      </c>
      <c r="I72" s="13">
        <f>IF($A72="","",INDEX('Employees'!$F$2:$H$101,MATCH($A72,'Employees'!$A$2:$A$101,0),MATCH($C72,'Settings'!$H$11:$H$13,0)))</f>
        <v/>
      </c>
      <c r="J72" s="13">
        <f>IF($A72="","",IF(OR('Settings'!$B$3&lt;$F72,$F72&gt;'Settings'!$B$5),0,IF($H72="Front-loaded",$G72*('Settings'!$B$5-$F72+1)/('Settings'!$B$5-'Settings'!$B$2+1),$G72*(MIN('Settings'!$B$3,'Settings'!$B$5)-$F72+1)/('Settings'!$B$5-'Settings'!$B$2+1))))</f>
        <v/>
      </c>
      <c r="K72" s="13">
        <f>IF($A72="","",SUMIFS('Requests log'!$N$2:$N$1001,'Requests log'!$B$2:$B$1001,$A72,'Requests log'!$D$2:$D$1001,$C72))</f>
        <v/>
      </c>
      <c r="L72" s="13">
        <f>IF($A72="","",SUMIFS('Requests log'!$O$2:$O$1001,'Requests log'!$B$2:$B$1001,$A72,'Requests log'!$D$2:$D$1001,$C72))</f>
        <v/>
      </c>
      <c r="M72" s="13">
        <f>IF($A72="","",SUMIFS('Requests log'!$I$2:$I$1001,'Requests log'!$B$2:$B$1001,$A72,'Requests log'!$D$2:$D$1001,$C72,'Requests log'!$J$2:$J$1001,"Pending"))</f>
        <v/>
      </c>
      <c r="N72" s="13">
        <f>IF($A72="","",I72+J72-K72-L72-M72)</f>
        <v/>
      </c>
      <c r="O72" s="13">
        <f>IF($A72="","",N72/('Settings'!$B$4*E72))</f>
        <v/>
      </c>
    </row>
    <row r="73">
      <c r="A73" s="14">
        <f>IF(INDEX('Employees'!$I$2:$I$101,INT((ROW()-2)/3)+1)="","",IF(INDEX('Employees'!$I$2:$I$101,INT((ROW()-2)/3)+1)&lt;&gt;"OK",NA(),INDEX('Employees'!$A$2:$A$101,INT((ROW()-2)/3)+1)))</f>
        <v/>
      </c>
      <c r="B73" s="8">
        <f>IF($A73="","",VLOOKUP($A73,'Employees'!$A$2:$I$101,2,FALSE))</f>
        <v/>
      </c>
      <c r="C73" s="8">
        <f>IF($A73="","",INDEX('Settings'!$H$11:$H$13,MOD(ROW()-2,3)+1))</f>
        <v/>
      </c>
      <c r="D73" s="8">
        <f>IF($A73="","",VLOOKUP($A73,'Employees'!$A$2:$I$101,4,FALSE))</f>
        <v/>
      </c>
      <c r="E73" s="13">
        <f>IF($A73="","",VLOOKUP($A73,'Employees'!$A$2:$I$101,5,FALSE))</f>
        <v/>
      </c>
      <c r="F73" s="6">
        <f>IF($A73="","",MAX('Settings'!$B$2,VLOOKUP($A73,'Employees'!$A$2:$I$101,3,FALSE)))</f>
        <v/>
      </c>
      <c r="G73" s="13">
        <f>IF($A73="","",IF(OR('Settings'!$B$7&lt;&gt;"OK",INDEX('Settings'!$F$11:$F$16,MATCH($D73&amp;"_"&amp;$C73,'Settings'!$E$11:$E$16,0))&lt;&gt;"OK"),NA(),INDEX('Settings'!$C$11:$C$16,MATCH($D73&amp;"_"&amp;$C73,'Settings'!$E$11:$E$16,0))*'Settings'!$B$4*$E73))</f>
        <v/>
      </c>
      <c r="H73" s="8">
        <f>IF($A73="","",INDEX('Settings'!$D$11:$D$16,MATCH($D73&amp;"_"&amp;$C73,'Settings'!$E$11:$E$16,0)))</f>
        <v/>
      </c>
      <c r="I73" s="13">
        <f>IF($A73="","",INDEX('Employees'!$F$2:$H$101,MATCH($A73,'Employees'!$A$2:$A$101,0),MATCH($C73,'Settings'!$H$11:$H$13,0)))</f>
        <v/>
      </c>
      <c r="J73" s="13">
        <f>IF($A73="","",IF(OR('Settings'!$B$3&lt;$F73,$F73&gt;'Settings'!$B$5),0,IF($H73="Front-loaded",$G73*('Settings'!$B$5-$F73+1)/('Settings'!$B$5-'Settings'!$B$2+1),$G73*(MIN('Settings'!$B$3,'Settings'!$B$5)-$F73+1)/('Settings'!$B$5-'Settings'!$B$2+1))))</f>
        <v/>
      </c>
      <c r="K73" s="13">
        <f>IF($A73="","",SUMIFS('Requests log'!$N$2:$N$1001,'Requests log'!$B$2:$B$1001,$A73,'Requests log'!$D$2:$D$1001,$C73))</f>
        <v/>
      </c>
      <c r="L73" s="13">
        <f>IF($A73="","",SUMIFS('Requests log'!$O$2:$O$1001,'Requests log'!$B$2:$B$1001,$A73,'Requests log'!$D$2:$D$1001,$C73))</f>
        <v/>
      </c>
      <c r="M73" s="13">
        <f>IF($A73="","",SUMIFS('Requests log'!$I$2:$I$1001,'Requests log'!$B$2:$B$1001,$A73,'Requests log'!$D$2:$D$1001,$C73,'Requests log'!$J$2:$J$1001,"Pending"))</f>
        <v/>
      </c>
      <c r="N73" s="13">
        <f>IF($A73="","",I73+J73-K73-L73-M73)</f>
        <v/>
      </c>
      <c r="O73" s="13">
        <f>IF($A73="","",N73/('Settings'!$B$4*E73))</f>
        <v/>
      </c>
    </row>
    <row r="74">
      <c r="A74" s="14">
        <f>IF(INDEX('Employees'!$I$2:$I$101,INT((ROW()-2)/3)+1)="","",IF(INDEX('Employees'!$I$2:$I$101,INT((ROW()-2)/3)+1)&lt;&gt;"OK",NA(),INDEX('Employees'!$A$2:$A$101,INT((ROW()-2)/3)+1)))</f>
        <v/>
      </c>
      <c r="B74" s="8">
        <f>IF($A74="","",VLOOKUP($A74,'Employees'!$A$2:$I$101,2,FALSE))</f>
        <v/>
      </c>
      <c r="C74" s="8">
        <f>IF($A74="","",INDEX('Settings'!$H$11:$H$13,MOD(ROW()-2,3)+1))</f>
        <v/>
      </c>
      <c r="D74" s="8">
        <f>IF($A74="","",VLOOKUP($A74,'Employees'!$A$2:$I$101,4,FALSE))</f>
        <v/>
      </c>
      <c r="E74" s="13">
        <f>IF($A74="","",VLOOKUP($A74,'Employees'!$A$2:$I$101,5,FALSE))</f>
        <v/>
      </c>
      <c r="F74" s="6">
        <f>IF($A74="","",MAX('Settings'!$B$2,VLOOKUP($A74,'Employees'!$A$2:$I$101,3,FALSE)))</f>
        <v/>
      </c>
      <c r="G74" s="13">
        <f>IF($A74="","",IF(OR('Settings'!$B$7&lt;&gt;"OK",INDEX('Settings'!$F$11:$F$16,MATCH($D74&amp;"_"&amp;$C74,'Settings'!$E$11:$E$16,0))&lt;&gt;"OK"),NA(),INDEX('Settings'!$C$11:$C$16,MATCH($D74&amp;"_"&amp;$C74,'Settings'!$E$11:$E$16,0))*'Settings'!$B$4*$E74))</f>
        <v/>
      </c>
      <c r="H74" s="8">
        <f>IF($A74="","",INDEX('Settings'!$D$11:$D$16,MATCH($D74&amp;"_"&amp;$C74,'Settings'!$E$11:$E$16,0)))</f>
        <v/>
      </c>
      <c r="I74" s="13">
        <f>IF($A74="","",INDEX('Employees'!$F$2:$H$101,MATCH($A74,'Employees'!$A$2:$A$101,0),MATCH($C74,'Settings'!$H$11:$H$13,0)))</f>
        <v/>
      </c>
      <c r="J74" s="13">
        <f>IF($A74="","",IF(OR('Settings'!$B$3&lt;$F74,$F74&gt;'Settings'!$B$5),0,IF($H74="Front-loaded",$G74*('Settings'!$B$5-$F74+1)/('Settings'!$B$5-'Settings'!$B$2+1),$G74*(MIN('Settings'!$B$3,'Settings'!$B$5)-$F74+1)/('Settings'!$B$5-'Settings'!$B$2+1))))</f>
        <v/>
      </c>
      <c r="K74" s="13">
        <f>IF($A74="","",SUMIFS('Requests log'!$N$2:$N$1001,'Requests log'!$B$2:$B$1001,$A74,'Requests log'!$D$2:$D$1001,$C74))</f>
        <v/>
      </c>
      <c r="L74" s="13">
        <f>IF($A74="","",SUMIFS('Requests log'!$O$2:$O$1001,'Requests log'!$B$2:$B$1001,$A74,'Requests log'!$D$2:$D$1001,$C74))</f>
        <v/>
      </c>
      <c r="M74" s="13">
        <f>IF($A74="","",SUMIFS('Requests log'!$I$2:$I$1001,'Requests log'!$B$2:$B$1001,$A74,'Requests log'!$D$2:$D$1001,$C74,'Requests log'!$J$2:$J$1001,"Pending"))</f>
        <v/>
      </c>
      <c r="N74" s="13">
        <f>IF($A74="","",I74+J74-K74-L74-M74)</f>
        <v/>
      </c>
      <c r="O74" s="13">
        <f>IF($A74="","",N74/('Settings'!$B$4*E74))</f>
        <v/>
      </c>
    </row>
    <row r="75">
      <c r="A75" s="14">
        <f>IF(INDEX('Employees'!$I$2:$I$101,INT((ROW()-2)/3)+1)="","",IF(INDEX('Employees'!$I$2:$I$101,INT((ROW()-2)/3)+1)&lt;&gt;"OK",NA(),INDEX('Employees'!$A$2:$A$101,INT((ROW()-2)/3)+1)))</f>
        <v/>
      </c>
      <c r="B75" s="8">
        <f>IF($A75="","",VLOOKUP($A75,'Employees'!$A$2:$I$101,2,FALSE))</f>
        <v/>
      </c>
      <c r="C75" s="8">
        <f>IF($A75="","",INDEX('Settings'!$H$11:$H$13,MOD(ROW()-2,3)+1))</f>
        <v/>
      </c>
      <c r="D75" s="8">
        <f>IF($A75="","",VLOOKUP($A75,'Employees'!$A$2:$I$101,4,FALSE))</f>
        <v/>
      </c>
      <c r="E75" s="13">
        <f>IF($A75="","",VLOOKUP($A75,'Employees'!$A$2:$I$101,5,FALSE))</f>
        <v/>
      </c>
      <c r="F75" s="6">
        <f>IF($A75="","",MAX('Settings'!$B$2,VLOOKUP($A75,'Employees'!$A$2:$I$101,3,FALSE)))</f>
        <v/>
      </c>
      <c r="G75" s="13">
        <f>IF($A75="","",IF(OR('Settings'!$B$7&lt;&gt;"OK",INDEX('Settings'!$F$11:$F$16,MATCH($D75&amp;"_"&amp;$C75,'Settings'!$E$11:$E$16,0))&lt;&gt;"OK"),NA(),INDEX('Settings'!$C$11:$C$16,MATCH($D75&amp;"_"&amp;$C75,'Settings'!$E$11:$E$16,0))*'Settings'!$B$4*$E75))</f>
        <v/>
      </c>
      <c r="H75" s="8">
        <f>IF($A75="","",INDEX('Settings'!$D$11:$D$16,MATCH($D75&amp;"_"&amp;$C75,'Settings'!$E$11:$E$16,0)))</f>
        <v/>
      </c>
      <c r="I75" s="13">
        <f>IF($A75="","",INDEX('Employees'!$F$2:$H$101,MATCH($A75,'Employees'!$A$2:$A$101,0),MATCH($C75,'Settings'!$H$11:$H$13,0)))</f>
        <v/>
      </c>
      <c r="J75" s="13">
        <f>IF($A75="","",IF(OR('Settings'!$B$3&lt;$F75,$F75&gt;'Settings'!$B$5),0,IF($H75="Front-loaded",$G75*('Settings'!$B$5-$F75+1)/('Settings'!$B$5-'Settings'!$B$2+1),$G75*(MIN('Settings'!$B$3,'Settings'!$B$5)-$F75+1)/('Settings'!$B$5-'Settings'!$B$2+1))))</f>
        <v/>
      </c>
      <c r="K75" s="13">
        <f>IF($A75="","",SUMIFS('Requests log'!$N$2:$N$1001,'Requests log'!$B$2:$B$1001,$A75,'Requests log'!$D$2:$D$1001,$C75))</f>
        <v/>
      </c>
      <c r="L75" s="13">
        <f>IF($A75="","",SUMIFS('Requests log'!$O$2:$O$1001,'Requests log'!$B$2:$B$1001,$A75,'Requests log'!$D$2:$D$1001,$C75))</f>
        <v/>
      </c>
      <c r="M75" s="13">
        <f>IF($A75="","",SUMIFS('Requests log'!$I$2:$I$1001,'Requests log'!$B$2:$B$1001,$A75,'Requests log'!$D$2:$D$1001,$C75,'Requests log'!$J$2:$J$1001,"Pending"))</f>
        <v/>
      </c>
      <c r="N75" s="13">
        <f>IF($A75="","",I75+J75-K75-L75-M75)</f>
        <v/>
      </c>
      <c r="O75" s="13">
        <f>IF($A75="","",N75/('Settings'!$B$4*E75))</f>
        <v/>
      </c>
    </row>
    <row r="76">
      <c r="A76" s="14">
        <f>IF(INDEX('Employees'!$I$2:$I$101,INT((ROW()-2)/3)+1)="","",IF(INDEX('Employees'!$I$2:$I$101,INT((ROW()-2)/3)+1)&lt;&gt;"OK",NA(),INDEX('Employees'!$A$2:$A$101,INT((ROW()-2)/3)+1)))</f>
        <v/>
      </c>
      <c r="B76" s="8">
        <f>IF($A76="","",VLOOKUP($A76,'Employees'!$A$2:$I$101,2,FALSE))</f>
        <v/>
      </c>
      <c r="C76" s="8">
        <f>IF($A76="","",INDEX('Settings'!$H$11:$H$13,MOD(ROW()-2,3)+1))</f>
        <v/>
      </c>
      <c r="D76" s="8">
        <f>IF($A76="","",VLOOKUP($A76,'Employees'!$A$2:$I$101,4,FALSE))</f>
        <v/>
      </c>
      <c r="E76" s="13">
        <f>IF($A76="","",VLOOKUP($A76,'Employees'!$A$2:$I$101,5,FALSE))</f>
        <v/>
      </c>
      <c r="F76" s="6">
        <f>IF($A76="","",MAX('Settings'!$B$2,VLOOKUP($A76,'Employees'!$A$2:$I$101,3,FALSE)))</f>
        <v/>
      </c>
      <c r="G76" s="13">
        <f>IF($A76="","",IF(OR('Settings'!$B$7&lt;&gt;"OK",INDEX('Settings'!$F$11:$F$16,MATCH($D76&amp;"_"&amp;$C76,'Settings'!$E$11:$E$16,0))&lt;&gt;"OK"),NA(),INDEX('Settings'!$C$11:$C$16,MATCH($D76&amp;"_"&amp;$C76,'Settings'!$E$11:$E$16,0))*'Settings'!$B$4*$E76))</f>
        <v/>
      </c>
      <c r="H76" s="8">
        <f>IF($A76="","",INDEX('Settings'!$D$11:$D$16,MATCH($D76&amp;"_"&amp;$C76,'Settings'!$E$11:$E$16,0)))</f>
        <v/>
      </c>
      <c r="I76" s="13">
        <f>IF($A76="","",INDEX('Employees'!$F$2:$H$101,MATCH($A76,'Employees'!$A$2:$A$101,0),MATCH($C76,'Settings'!$H$11:$H$13,0)))</f>
        <v/>
      </c>
      <c r="J76" s="13">
        <f>IF($A76="","",IF(OR('Settings'!$B$3&lt;$F76,$F76&gt;'Settings'!$B$5),0,IF($H76="Front-loaded",$G76*('Settings'!$B$5-$F76+1)/('Settings'!$B$5-'Settings'!$B$2+1),$G76*(MIN('Settings'!$B$3,'Settings'!$B$5)-$F76+1)/('Settings'!$B$5-'Settings'!$B$2+1))))</f>
        <v/>
      </c>
      <c r="K76" s="13">
        <f>IF($A76="","",SUMIFS('Requests log'!$N$2:$N$1001,'Requests log'!$B$2:$B$1001,$A76,'Requests log'!$D$2:$D$1001,$C76))</f>
        <v/>
      </c>
      <c r="L76" s="13">
        <f>IF($A76="","",SUMIFS('Requests log'!$O$2:$O$1001,'Requests log'!$B$2:$B$1001,$A76,'Requests log'!$D$2:$D$1001,$C76))</f>
        <v/>
      </c>
      <c r="M76" s="13">
        <f>IF($A76="","",SUMIFS('Requests log'!$I$2:$I$1001,'Requests log'!$B$2:$B$1001,$A76,'Requests log'!$D$2:$D$1001,$C76,'Requests log'!$J$2:$J$1001,"Pending"))</f>
        <v/>
      </c>
      <c r="N76" s="13">
        <f>IF($A76="","",I76+J76-K76-L76-M76)</f>
        <v/>
      </c>
      <c r="O76" s="13">
        <f>IF($A76="","",N76/('Settings'!$B$4*E76))</f>
        <v/>
      </c>
    </row>
    <row r="77">
      <c r="A77" s="14">
        <f>IF(INDEX('Employees'!$I$2:$I$101,INT((ROW()-2)/3)+1)="","",IF(INDEX('Employees'!$I$2:$I$101,INT((ROW()-2)/3)+1)&lt;&gt;"OK",NA(),INDEX('Employees'!$A$2:$A$101,INT((ROW()-2)/3)+1)))</f>
        <v/>
      </c>
      <c r="B77" s="8">
        <f>IF($A77="","",VLOOKUP($A77,'Employees'!$A$2:$I$101,2,FALSE))</f>
        <v/>
      </c>
      <c r="C77" s="8">
        <f>IF($A77="","",INDEX('Settings'!$H$11:$H$13,MOD(ROW()-2,3)+1))</f>
        <v/>
      </c>
      <c r="D77" s="8">
        <f>IF($A77="","",VLOOKUP($A77,'Employees'!$A$2:$I$101,4,FALSE))</f>
        <v/>
      </c>
      <c r="E77" s="13">
        <f>IF($A77="","",VLOOKUP($A77,'Employees'!$A$2:$I$101,5,FALSE))</f>
        <v/>
      </c>
      <c r="F77" s="6">
        <f>IF($A77="","",MAX('Settings'!$B$2,VLOOKUP($A77,'Employees'!$A$2:$I$101,3,FALSE)))</f>
        <v/>
      </c>
      <c r="G77" s="13">
        <f>IF($A77="","",IF(OR('Settings'!$B$7&lt;&gt;"OK",INDEX('Settings'!$F$11:$F$16,MATCH($D77&amp;"_"&amp;$C77,'Settings'!$E$11:$E$16,0))&lt;&gt;"OK"),NA(),INDEX('Settings'!$C$11:$C$16,MATCH($D77&amp;"_"&amp;$C77,'Settings'!$E$11:$E$16,0))*'Settings'!$B$4*$E77))</f>
        <v/>
      </c>
      <c r="H77" s="8">
        <f>IF($A77="","",INDEX('Settings'!$D$11:$D$16,MATCH($D77&amp;"_"&amp;$C77,'Settings'!$E$11:$E$16,0)))</f>
        <v/>
      </c>
      <c r="I77" s="13">
        <f>IF($A77="","",INDEX('Employees'!$F$2:$H$101,MATCH($A77,'Employees'!$A$2:$A$101,0),MATCH($C77,'Settings'!$H$11:$H$13,0)))</f>
        <v/>
      </c>
      <c r="J77" s="13">
        <f>IF($A77="","",IF(OR('Settings'!$B$3&lt;$F77,$F77&gt;'Settings'!$B$5),0,IF($H77="Front-loaded",$G77*('Settings'!$B$5-$F77+1)/('Settings'!$B$5-'Settings'!$B$2+1),$G77*(MIN('Settings'!$B$3,'Settings'!$B$5)-$F77+1)/('Settings'!$B$5-'Settings'!$B$2+1))))</f>
        <v/>
      </c>
      <c r="K77" s="13">
        <f>IF($A77="","",SUMIFS('Requests log'!$N$2:$N$1001,'Requests log'!$B$2:$B$1001,$A77,'Requests log'!$D$2:$D$1001,$C77))</f>
        <v/>
      </c>
      <c r="L77" s="13">
        <f>IF($A77="","",SUMIFS('Requests log'!$O$2:$O$1001,'Requests log'!$B$2:$B$1001,$A77,'Requests log'!$D$2:$D$1001,$C77))</f>
        <v/>
      </c>
      <c r="M77" s="13">
        <f>IF($A77="","",SUMIFS('Requests log'!$I$2:$I$1001,'Requests log'!$B$2:$B$1001,$A77,'Requests log'!$D$2:$D$1001,$C77,'Requests log'!$J$2:$J$1001,"Pending"))</f>
        <v/>
      </c>
      <c r="N77" s="13">
        <f>IF($A77="","",I77+J77-K77-L77-M77)</f>
        <v/>
      </c>
      <c r="O77" s="13">
        <f>IF($A77="","",N77/('Settings'!$B$4*E77))</f>
        <v/>
      </c>
    </row>
    <row r="78">
      <c r="A78" s="14">
        <f>IF(INDEX('Employees'!$I$2:$I$101,INT((ROW()-2)/3)+1)="","",IF(INDEX('Employees'!$I$2:$I$101,INT((ROW()-2)/3)+1)&lt;&gt;"OK",NA(),INDEX('Employees'!$A$2:$A$101,INT((ROW()-2)/3)+1)))</f>
        <v/>
      </c>
      <c r="B78" s="8">
        <f>IF($A78="","",VLOOKUP($A78,'Employees'!$A$2:$I$101,2,FALSE))</f>
        <v/>
      </c>
      <c r="C78" s="8">
        <f>IF($A78="","",INDEX('Settings'!$H$11:$H$13,MOD(ROW()-2,3)+1))</f>
        <v/>
      </c>
      <c r="D78" s="8">
        <f>IF($A78="","",VLOOKUP($A78,'Employees'!$A$2:$I$101,4,FALSE))</f>
        <v/>
      </c>
      <c r="E78" s="13">
        <f>IF($A78="","",VLOOKUP($A78,'Employees'!$A$2:$I$101,5,FALSE))</f>
        <v/>
      </c>
      <c r="F78" s="6">
        <f>IF($A78="","",MAX('Settings'!$B$2,VLOOKUP($A78,'Employees'!$A$2:$I$101,3,FALSE)))</f>
        <v/>
      </c>
      <c r="G78" s="13">
        <f>IF($A78="","",IF(OR('Settings'!$B$7&lt;&gt;"OK",INDEX('Settings'!$F$11:$F$16,MATCH($D78&amp;"_"&amp;$C78,'Settings'!$E$11:$E$16,0))&lt;&gt;"OK"),NA(),INDEX('Settings'!$C$11:$C$16,MATCH($D78&amp;"_"&amp;$C78,'Settings'!$E$11:$E$16,0))*'Settings'!$B$4*$E78))</f>
        <v/>
      </c>
      <c r="H78" s="8">
        <f>IF($A78="","",INDEX('Settings'!$D$11:$D$16,MATCH($D78&amp;"_"&amp;$C78,'Settings'!$E$11:$E$16,0)))</f>
        <v/>
      </c>
      <c r="I78" s="13">
        <f>IF($A78="","",INDEX('Employees'!$F$2:$H$101,MATCH($A78,'Employees'!$A$2:$A$101,0),MATCH($C78,'Settings'!$H$11:$H$13,0)))</f>
        <v/>
      </c>
      <c r="J78" s="13">
        <f>IF($A78="","",IF(OR('Settings'!$B$3&lt;$F78,$F78&gt;'Settings'!$B$5),0,IF($H78="Front-loaded",$G78*('Settings'!$B$5-$F78+1)/('Settings'!$B$5-'Settings'!$B$2+1),$G78*(MIN('Settings'!$B$3,'Settings'!$B$5)-$F78+1)/('Settings'!$B$5-'Settings'!$B$2+1))))</f>
        <v/>
      </c>
      <c r="K78" s="13">
        <f>IF($A78="","",SUMIFS('Requests log'!$N$2:$N$1001,'Requests log'!$B$2:$B$1001,$A78,'Requests log'!$D$2:$D$1001,$C78))</f>
        <v/>
      </c>
      <c r="L78" s="13">
        <f>IF($A78="","",SUMIFS('Requests log'!$O$2:$O$1001,'Requests log'!$B$2:$B$1001,$A78,'Requests log'!$D$2:$D$1001,$C78))</f>
        <v/>
      </c>
      <c r="M78" s="13">
        <f>IF($A78="","",SUMIFS('Requests log'!$I$2:$I$1001,'Requests log'!$B$2:$B$1001,$A78,'Requests log'!$D$2:$D$1001,$C78,'Requests log'!$J$2:$J$1001,"Pending"))</f>
        <v/>
      </c>
      <c r="N78" s="13">
        <f>IF($A78="","",I78+J78-K78-L78-M78)</f>
        <v/>
      </c>
      <c r="O78" s="13">
        <f>IF($A78="","",N78/('Settings'!$B$4*E78))</f>
        <v/>
      </c>
    </row>
    <row r="79">
      <c r="A79" s="14">
        <f>IF(INDEX('Employees'!$I$2:$I$101,INT((ROW()-2)/3)+1)="","",IF(INDEX('Employees'!$I$2:$I$101,INT((ROW()-2)/3)+1)&lt;&gt;"OK",NA(),INDEX('Employees'!$A$2:$A$101,INT((ROW()-2)/3)+1)))</f>
        <v/>
      </c>
      <c r="B79" s="8">
        <f>IF($A79="","",VLOOKUP($A79,'Employees'!$A$2:$I$101,2,FALSE))</f>
        <v/>
      </c>
      <c r="C79" s="8">
        <f>IF($A79="","",INDEX('Settings'!$H$11:$H$13,MOD(ROW()-2,3)+1))</f>
        <v/>
      </c>
      <c r="D79" s="8">
        <f>IF($A79="","",VLOOKUP($A79,'Employees'!$A$2:$I$101,4,FALSE))</f>
        <v/>
      </c>
      <c r="E79" s="13">
        <f>IF($A79="","",VLOOKUP($A79,'Employees'!$A$2:$I$101,5,FALSE))</f>
        <v/>
      </c>
      <c r="F79" s="6">
        <f>IF($A79="","",MAX('Settings'!$B$2,VLOOKUP($A79,'Employees'!$A$2:$I$101,3,FALSE)))</f>
        <v/>
      </c>
      <c r="G79" s="13">
        <f>IF($A79="","",IF(OR('Settings'!$B$7&lt;&gt;"OK",INDEX('Settings'!$F$11:$F$16,MATCH($D79&amp;"_"&amp;$C79,'Settings'!$E$11:$E$16,0))&lt;&gt;"OK"),NA(),INDEX('Settings'!$C$11:$C$16,MATCH($D79&amp;"_"&amp;$C79,'Settings'!$E$11:$E$16,0))*'Settings'!$B$4*$E79))</f>
        <v/>
      </c>
      <c r="H79" s="8">
        <f>IF($A79="","",INDEX('Settings'!$D$11:$D$16,MATCH($D79&amp;"_"&amp;$C79,'Settings'!$E$11:$E$16,0)))</f>
        <v/>
      </c>
      <c r="I79" s="13">
        <f>IF($A79="","",INDEX('Employees'!$F$2:$H$101,MATCH($A79,'Employees'!$A$2:$A$101,0),MATCH($C79,'Settings'!$H$11:$H$13,0)))</f>
        <v/>
      </c>
      <c r="J79" s="13">
        <f>IF($A79="","",IF(OR('Settings'!$B$3&lt;$F79,$F79&gt;'Settings'!$B$5),0,IF($H79="Front-loaded",$G79*('Settings'!$B$5-$F79+1)/('Settings'!$B$5-'Settings'!$B$2+1),$G79*(MIN('Settings'!$B$3,'Settings'!$B$5)-$F79+1)/('Settings'!$B$5-'Settings'!$B$2+1))))</f>
        <v/>
      </c>
      <c r="K79" s="13">
        <f>IF($A79="","",SUMIFS('Requests log'!$N$2:$N$1001,'Requests log'!$B$2:$B$1001,$A79,'Requests log'!$D$2:$D$1001,$C79))</f>
        <v/>
      </c>
      <c r="L79" s="13">
        <f>IF($A79="","",SUMIFS('Requests log'!$O$2:$O$1001,'Requests log'!$B$2:$B$1001,$A79,'Requests log'!$D$2:$D$1001,$C79))</f>
        <v/>
      </c>
      <c r="M79" s="13">
        <f>IF($A79="","",SUMIFS('Requests log'!$I$2:$I$1001,'Requests log'!$B$2:$B$1001,$A79,'Requests log'!$D$2:$D$1001,$C79,'Requests log'!$J$2:$J$1001,"Pending"))</f>
        <v/>
      </c>
      <c r="N79" s="13">
        <f>IF($A79="","",I79+J79-K79-L79-M79)</f>
        <v/>
      </c>
      <c r="O79" s="13">
        <f>IF($A79="","",N79/('Settings'!$B$4*E79))</f>
        <v/>
      </c>
    </row>
    <row r="80">
      <c r="A80" s="14">
        <f>IF(INDEX('Employees'!$I$2:$I$101,INT((ROW()-2)/3)+1)="","",IF(INDEX('Employees'!$I$2:$I$101,INT((ROW()-2)/3)+1)&lt;&gt;"OK",NA(),INDEX('Employees'!$A$2:$A$101,INT((ROW()-2)/3)+1)))</f>
        <v/>
      </c>
      <c r="B80" s="8">
        <f>IF($A80="","",VLOOKUP($A80,'Employees'!$A$2:$I$101,2,FALSE))</f>
        <v/>
      </c>
      <c r="C80" s="8">
        <f>IF($A80="","",INDEX('Settings'!$H$11:$H$13,MOD(ROW()-2,3)+1))</f>
        <v/>
      </c>
      <c r="D80" s="8">
        <f>IF($A80="","",VLOOKUP($A80,'Employees'!$A$2:$I$101,4,FALSE))</f>
        <v/>
      </c>
      <c r="E80" s="13">
        <f>IF($A80="","",VLOOKUP($A80,'Employees'!$A$2:$I$101,5,FALSE))</f>
        <v/>
      </c>
      <c r="F80" s="6">
        <f>IF($A80="","",MAX('Settings'!$B$2,VLOOKUP($A80,'Employees'!$A$2:$I$101,3,FALSE)))</f>
        <v/>
      </c>
      <c r="G80" s="13">
        <f>IF($A80="","",IF(OR('Settings'!$B$7&lt;&gt;"OK",INDEX('Settings'!$F$11:$F$16,MATCH($D80&amp;"_"&amp;$C80,'Settings'!$E$11:$E$16,0))&lt;&gt;"OK"),NA(),INDEX('Settings'!$C$11:$C$16,MATCH($D80&amp;"_"&amp;$C80,'Settings'!$E$11:$E$16,0))*'Settings'!$B$4*$E80))</f>
        <v/>
      </c>
      <c r="H80" s="8">
        <f>IF($A80="","",INDEX('Settings'!$D$11:$D$16,MATCH($D80&amp;"_"&amp;$C80,'Settings'!$E$11:$E$16,0)))</f>
        <v/>
      </c>
      <c r="I80" s="13">
        <f>IF($A80="","",INDEX('Employees'!$F$2:$H$101,MATCH($A80,'Employees'!$A$2:$A$101,0),MATCH($C80,'Settings'!$H$11:$H$13,0)))</f>
        <v/>
      </c>
      <c r="J80" s="13">
        <f>IF($A80="","",IF(OR('Settings'!$B$3&lt;$F80,$F80&gt;'Settings'!$B$5),0,IF($H80="Front-loaded",$G80*('Settings'!$B$5-$F80+1)/('Settings'!$B$5-'Settings'!$B$2+1),$G80*(MIN('Settings'!$B$3,'Settings'!$B$5)-$F80+1)/('Settings'!$B$5-'Settings'!$B$2+1))))</f>
        <v/>
      </c>
      <c r="K80" s="13">
        <f>IF($A80="","",SUMIFS('Requests log'!$N$2:$N$1001,'Requests log'!$B$2:$B$1001,$A80,'Requests log'!$D$2:$D$1001,$C80))</f>
        <v/>
      </c>
      <c r="L80" s="13">
        <f>IF($A80="","",SUMIFS('Requests log'!$O$2:$O$1001,'Requests log'!$B$2:$B$1001,$A80,'Requests log'!$D$2:$D$1001,$C80))</f>
        <v/>
      </c>
      <c r="M80" s="13">
        <f>IF($A80="","",SUMIFS('Requests log'!$I$2:$I$1001,'Requests log'!$B$2:$B$1001,$A80,'Requests log'!$D$2:$D$1001,$C80,'Requests log'!$J$2:$J$1001,"Pending"))</f>
        <v/>
      </c>
      <c r="N80" s="13">
        <f>IF($A80="","",I80+J80-K80-L80-M80)</f>
        <v/>
      </c>
      <c r="O80" s="13">
        <f>IF($A80="","",N80/('Settings'!$B$4*E80))</f>
        <v/>
      </c>
    </row>
    <row r="81">
      <c r="A81" s="14">
        <f>IF(INDEX('Employees'!$I$2:$I$101,INT((ROW()-2)/3)+1)="","",IF(INDEX('Employees'!$I$2:$I$101,INT((ROW()-2)/3)+1)&lt;&gt;"OK",NA(),INDEX('Employees'!$A$2:$A$101,INT((ROW()-2)/3)+1)))</f>
        <v/>
      </c>
      <c r="B81" s="8">
        <f>IF($A81="","",VLOOKUP($A81,'Employees'!$A$2:$I$101,2,FALSE))</f>
        <v/>
      </c>
      <c r="C81" s="8">
        <f>IF($A81="","",INDEX('Settings'!$H$11:$H$13,MOD(ROW()-2,3)+1))</f>
        <v/>
      </c>
      <c r="D81" s="8">
        <f>IF($A81="","",VLOOKUP($A81,'Employees'!$A$2:$I$101,4,FALSE))</f>
        <v/>
      </c>
      <c r="E81" s="13">
        <f>IF($A81="","",VLOOKUP($A81,'Employees'!$A$2:$I$101,5,FALSE))</f>
        <v/>
      </c>
      <c r="F81" s="6">
        <f>IF($A81="","",MAX('Settings'!$B$2,VLOOKUP($A81,'Employees'!$A$2:$I$101,3,FALSE)))</f>
        <v/>
      </c>
      <c r="G81" s="13">
        <f>IF($A81="","",IF(OR('Settings'!$B$7&lt;&gt;"OK",INDEX('Settings'!$F$11:$F$16,MATCH($D81&amp;"_"&amp;$C81,'Settings'!$E$11:$E$16,0))&lt;&gt;"OK"),NA(),INDEX('Settings'!$C$11:$C$16,MATCH($D81&amp;"_"&amp;$C81,'Settings'!$E$11:$E$16,0))*'Settings'!$B$4*$E81))</f>
        <v/>
      </c>
      <c r="H81" s="8">
        <f>IF($A81="","",INDEX('Settings'!$D$11:$D$16,MATCH($D81&amp;"_"&amp;$C81,'Settings'!$E$11:$E$16,0)))</f>
        <v/>
      </c>
      <c r="I81" s="13">
        <f>IF($A81="","",INDEX('Employees'!$F$2:$H$101,MATCH($A81,'Employees'!$A$2:$A$101,0),MATCH($C81,'Settings'!$H$11:$H$13,0)))</f>
        <v/>
      </c>
      <c r="J81" s="13">
        <f>IF($A81="","",IF(OR('Settings'!$B$3&lt;$F81,$F81&gt;'Settings'!$B$5),0,IF($H81="Front-loaded",$G81*('Settings'!$B$5-$F81+1)/('Settings'!$B$5-'Settings'!$B$2+1),$G81*(MIN('Settings'!$B$3,'Settings'!$B$5)-$F81+1)/('Settings'!$B$5-'Settings'!$B$2+1))))</f>
        <v/>
      </c>
      <c r="K81" s="13">
        <f>IF($A81="","",SUMIFS('Requests log'!$N$2:$N$1001,'Requests log'!$B$2:$B$1001,$A81,'Requests log'!$D$2:$D$1001,$C81))</f>
        <v/>
      </c>
      <c r="L81" s="13">
        <f>IF($A81="","",SUMIFS('Requests log'!$O$2:$O$1001,'Requests log'!$B$2:$B$1001,$A81,'Requests log'!$D$2:$D$1001,$C81))</f>
        <v/>
      </c>
      <c r="M81" s="13">
        <f>IF($A81="","",SUMIFS('Requests log'!$I$2:$I$1001,'Requests log'!$B$2:$B$1001,$A81,'Requests log'!$D$2:$D$1001,$C81,'Requests log'!$J$2:$J$1001,"Pending"))</f>
        <v/>
      </c>
      <c r="N81" s="13">
        <f>IF($A81="","",I81+J81-K81-L81-M81)</f>
        <v/>
      </c>
      <c r="O81" s="13">
        <f>IF($A81="","",N81/('Settings'!$B$4*E81))</f>
        <v/>
      </c>
    </row>
    <row r="82">
      <c r="A82" s="14">
        <f>IF(INDEX('Employees'!$I$2:$I$101,INT((ROW()-2)/3)+1)="","",IF(INDEX('Employees'!$I$2:$I$101,INT((ROW()-2)/3)+1)&lt;&gt;"OK",NA(),INDEX('Employees'!$A$2:$A$101,INT((ROW()-2)/3)+1)))</f>
        <v/>
      </c>
      <c r="B82" s="8">
        <f>IF($A82="","",VLOOKUP($A82,'Employees'!$A$2:$I$101,2,FALSE))</f>
        <v/>
      </c>
      <c r="C82" s="8">
        <f>IF($A82="","",INDEX('Settings'!$H$11:$H$13,MOD(ROW()-2,3)+1))</f>
        <v/>
      </c>
      <c r="D82" s="8">
        <f>IF($A82="","",VLOOKUP($A82,'Employees'!$A$2:$I$101,4,FALSE))</f>
        <v/>
      </c>
      <c r="E82" s="13">
        <f>IF($A82="","",VLOOKUP($A82,'Employees'!$A$2:$I$101,5,FALSE))</f>
        <v/>
      </c>
      <c r="F82" s="6">
        <f>IF($A82="","",MAX('Settings'!$B$2,VLOOKUP($A82,'Employees'!$A$2:$I$101,3,FALSE)))</f>
        <v/>
      </c>
      <c r="G82" s="13">
        <f>IF($A82="","",IF(OR('Settings'!$B$7&lt;&gt;"OK",INDEX('Settings'!$F$11:$F$16,MATCH($D82&amp;"_"&amp;$C82,'Settings'!$E$11:$E$16,0))&lt;&gt;"OK"),NA(),INDEX('Settings'!$C$11:$C$16,MATCH($D82&amp;"_"&amp;$C82,'Settings'!$E$11:$E$16,0))*'Settings'!$B$4*$E82))</f>
        <v/>
      </c>
      <c r="H82" s="8">
        <f>IF($A82="","",INDEX('Settings'!$D$11:$D$16,MATCH($D82&amp;"_"&amp;$C82,'Settings'!$E$11:$E$16,0)))</f>
        <v/>
      </c>
      <c r="I82" s="13">
        <f>IF($A82="","",INDEX('Employees'!$F$2:$H$101,MATCH($A82,'Employees'!$A$2:$A$101,0),MATCH($C82,'Settings'!$H$11:$H$13,0)))</f>
        <v/>
      </c>
      <c r="J82" s="13">
        <f>IF($A82="","",IF(OR('Settings'!$B$3&lt;$F82,$F82&gt;'Settings'!$B$5),0,IF($H82="Front-loaded",$G82*('Settings'!$B$5-$F82+1)/('Settings'!$B$5-'Settings'!$B$2+1),$G82*(MIN('Settings'!$B$3,'Settings'!$B$5)-$F82+1)/('Settings'!$B$5-'Settings'!$B$2+1))))</f>
        <v/>
      </c>
      <c r="K82" s="13">
        <f>IF($A82="","",SUMIFS('Requests log'!$N$2:$N$1001,'Requests log'!$B$2:$B$1001,$A82,'Requests log'!$D$2:$D$1001,$C82))</f>
        <v/>
      </c>
      <c r="L82" s="13">
        <f>IF($A82="","",SUMIFS('Requests log'!$O$2:$O$1001,'Requests log'!$B$2:$B$1001,$A82,'Requests log'!$D$2:$D$1001,$C82))</f>
        <v/>
      </c>
      <c r="M82" s="13">
        <f>IF($A82="","",SUMIFS('Requests log'!$I$2:$I$1001,'Requests log'!$B$2:$B$1001,$A82,'Requests log'!$D$2:$D$1001,$C82,'Requests log'!$J$2:$J$1001,"Pending"))</f>
        <v/>
      </c>
      <c r="N82" s="13">
        <f>IF($A82="","",I82+J82-K82-L82-M82)</f>
        <v/>
      </c>
      <c r="O82" s="13">
        <f>IF($A82="","",N82/('Settings'!$B$4*E82))</f>
        <v/>
      </c>
    </row>
    <row r="83">
      <c r="A83" s="14">
        <f>IF(INDEX('Employees'!$I$2:$I$101,INT((ROW()-2)/3)+1)="","",IF(INDEX('Employees'!$I$2:$I$101,INT((ROW()-2)/3)+1)&lt;&gt;"OK",NA(),INDEX('Employees'!$A$2:$A$101,INT((ROW()-2)/3)+1)))</f>
        <v/>
      </c>
      <c r="B83" s="8">
        <f>IF($A83="","",VLOOKUP($A83,'Employees'!$A$2:$I$101,2,FALSE))</f>
        <v/>
      </c>
      <c r="C83" s="8">
        <f>IF($A83="","",INDEX('Settings'!$H$11:$H$13,MOD(ROW()-2,3)+1))</f>
        <v/>
      </c>
      <c r="D83" s="8">
        <f>IF($A83="","",VLOOKUP($A83,'Employees'!$A$2:$I$101,4,FALSE))</f>
        <v/>
      </c>
      <c r="E83" s="13">
        <f>IF($A83="","",VLOOKUP($A83,'Employees'!$A$2:$I$101,5,FALSE))</f>
        <v/>
      </c>
      <c r="F83" s="6">
        <f>IF($A83="","",MAX('Settings'!$B$2,VLOOKUP($A83,'Employees'!$A$2:$I$101,3,FALSE)))</f>
        <v/>
      </c>
      <c r="G83" s="13">
        <f>IF($A83="","",IF(OR('Settings'!$B$7&lt;&gt;"OK",INDEX('Settings'!$F$11:$F$16,MATCH($D83&amp;"_"&amp;$C83,'Settings'!$E$11:$E$16,0))&lt;&gt;"OK"),NA(),INDEX('Settings'!$C$11:$C$16,MATCH($D83&amp;"_"&amp;$C83,'Settings'!$E$11:$E$16,0))*'Settings'!$B$4*$E83))</f>
        <v/>
      </c>
      <c r="H83" s="8">
        <f>IF($A83="","",INDEX('Settings'!$D$11:$D$16,MATCH($D83&amp;"_"&amp;$C83,'Settings'!$E$11:$E$16,0)))</f>
        <v/>
      </c>
      <c r="I83" s="13">
        <f>IF($A83="","",INDEX('Employees'!$F$2:$H$101,MATCH($A83,'Employees'!$A$2:$A$101,0),MATCH($C83,'Settings'!$H$11:$H$13,0)))</f>
        <v/>
      </c>
      <c r="J83" s="13">
        <f>IF($A83="","",IF(OR('Settings'!$B$3&lt;$F83,$F83&gt;'Settings'!$B$5),0,IF($H83="Front-loaded",$G83*('Settings'!$B$5-$F83+1)/('Settings'!$B$5-'Settings'!$B$2+1),$G83*(MIN('Settings'!$B$3,'Settings'!$B$5)-$F83+1)/('Settings'!$B$5-'Settings'!$B$2+1))))</f>
        <v/>
      </c>
      <c r="K83" s="13">
        <f>IF($A83="","",SUMIFS('Requests log'!$N$2:$N$1001,'Requests log'!$B$2:$B$1001,$A83,'Requests log'!$D$2:$D$1001,$C83))</f>
        <v/>
      </c>
      <c r="L83" s="13">
        <f>IF($A83="","",SUMIFS('Requests log'!$O$2:$O$1001,'Requests log'!$B$2:$B$1001,$A83,'Requests log'!$D$2:$D$1001,$C83))</f>
        <v/>
      </c>
      <c r="M83" s="13">
        <f>IF($A83="","",SUMIFS('Requests log'!$I$2:$I$1001,'Requests log'!$B$2:$B$1001,$A83,'Requests log'!$D$2:$D$1001,$C83,'Requests log'!$J$2:$J$1001,"Pending"))</f>
        <v/>
      </c>
      <c r="N83" s="13">
        <f>IF($A83="","",I83+J83-K83-L83-M83)</f>
        <v/>
      </c>
      <c r="O83" s="13">
        <f>IF($A83="","",N83/('Settings'!$B$4*E83))</f>
        <v/>
      </c>
    </row>
    <row r="84">
      <c r="A84" s="14">
        <f>IF(INDEX('Employees'!$I$2:$I$101,INT((ROW()-2)/3)+1)="","",IF(INDEX('Employees'!$I$2:$I$101,INT((ROW()-2)/3)+1)&lt;&gt;"OK",NA(),INDEX('Employees'!$A$2:$A$101,INT((ROW()-2)/3)+1)))</f>
        <v/>
      </c>
      <c r="B84" s="8">
        <f>IF($A84="","",VLOOKUP($A84,'Employees'!$A$2:$I$101,2,FALSE))</f>
        <v/>
      </c>
      <c r="C84" s="8">
        <f>IF($A84="","",INDEX('Settings'!$H$11:$H$13,MOD(ROW()-2,3)+1))</f>
        <v/>
      </c>
      <c r="D84" s="8">
        <f>IF($A84="","",VLOOKUP($A84,'Employees'!$A$2:$I$101,4,FALSE))</f>
        <v/>
      </c>
      <c r="E84" s="13">
        <f>IF($A84="","",VLOOKUP($A84,'Employees'!$A$2:$I$101,5,FALSE))</f>
        <v/>
      </c>
      <c r="F84" s="6">
        <f>IF($A84="","",MAX('Settings'!$B$2,VLOOKUP($A84,'Employees'!$A$2:$I$101,3,FALSE)))</f>
        <v/>
      </c>
      <c r="G84" s="13">
        <f>IF($A84="","",IF(OR('Settings'!$B$7&lt;&gt;"OK",INDEX('Settings'!$F$11:$F$16,MATCH($D84&amp;"_"&amp;$C84,'Settings'!$E$11:$E$16,0))&lt;&gt;"OK"),NA(),INDEX('Settings'!$C$11:$C$16,MATCH($D84&amp;"_"&amp;$C84,'Settings'!$E$11:$E$16,0))*'Settings'!$B$4*$E84))</f>
        <v/>
      </c>
      <c r="H84" s="8">
        <f>IF($A84="","",INDEX('Settings'!$D$11:$D$16,MATCH($D84&amp;"_"&amp;$C84,'Settings'!$E$11:$E$16,0)))</f>
        <v/>
      </c>
      <c r="I84" s="13">
        <f>IF($A84="","",INDEX('Employees'!$F$2:$H$101,MATCH($A84,'Employees'!$A$2:$A$101,0),MATCH($C84,'Settings'!$H$11:$H$13,0)))</f>
        <v/>
      </c>
      <c r="J84" s="13">
        <f>IF($A84="","",IF(OR('Settings'!$B$3&lt;$F84,$F84&gt;'Settings'!$B$5),0,IF($H84="Front-loaded",$G84*('Settings'!$B$5-$F84+1)/('Settings'!$B$5-'Settings'!$B$2+1),$G84*(MIN('Settings'!$B$3,'Settings'!$B$5)-$F84+1)/('Settings'!$B$5-'Settings'!$B$2+1))))</f>
        <v/>
      </c>
      <c r="K84" s="13">
        <f>IF($A84="","",SUMIFS('Requests log'!$N$2:$N$1001,'Requests log'!$B$2:$B$1001,$A84,'Requests log'!$D$2:$D$1001,$C84))</f>
        <v/>
      </c>
      <c r="L84" s="13">
        <f>IF($A84="","",SUMIFS('Requests log'!$O$2:$O$1001,'Requests log'!$B$2:$B$1001,$A84,'Requests log'!$D$2:$D$1001,$C84))</f>
        <v/>
      </c>
      <c r="M84" s="13">
        <f>IF($A84="","",SUMIFS('Requests log'!$I$2:$I$1001,'Requests log'!$B$2:$B$1001,$A84,'Requests log'!$D$2:$D$1001,$C84,'Requests log'!$J$2:$J$1001,"Pending"))</f>
        <v/>
      </c>
      <c r="N84" s="13">
        <f>IF($A84="","",I84+J84-K84-L84-M84)</f>
        <v/>
      </c>
      <c r="O84" s="13">
        <f>IF($A84="","",N84/('Settings'!$B$4*E84))</f>
        <v/>
      </c>
    </row>
    <row r="85">
      <c r="A85" s="14">
        <f>IF(INDEX('Employees'!$I$2:$I$101,INT((ROW()-2)/3)+1)="","",IF(INDEX('Employees'!$I$2:$I$101,INT((ROW()-2)/3)+1)&lt;&gt;"OK",NA(),INDEX('Employees'!$A$2:$A$101,INT((ROW()-2)/3)+1)))</f>
        <v/>
      </c>
      <c r="B85" s="8">
        <f>IF($A85="","",VLOOKUP($A85,'Employees'!$A$2:$I$101,2,FALSE))</f>
        <v/>
      </c>
      <c r="C85" s="8">
        <f>IF($A85="","",INDEX('Settings'!$H$11:$H$13,MOD(ROW()-2,3)+1))</f>
        <v/>
      </c>
      <c r="D85" s="8">
        <f>IF($A85="","",VLOOKUP($A85,'Employees'!$A$2:$I$101,4,FALSE))</f>
        <v/>
      </c>
      <c r="E85" s="13">
        <f>IF($A85="","",VLOOKUP($A85,'Employees'!$A$2:$I$101,5,FALSE))</f>
        <v/>
      </c>
      <c r="F85" s="6">
        <f>IF($A85="","",MAX('Settings'!$B$2,VLOOKUP($A85,'Employees'!$A$2:$I$101,3,FALSE)))</f>
        <v/>
      </c>
      <c r="G85" s="13">
        <f>IF($A85="","",IF(OR('Settings'!$B$7&lt;&gt;"OK",INDEX('Settings'!$F$11:$F$16,MATCH($D85&amp;"_"&amp;$C85,'Settings'!$E$11:$E$16,0))&lt;&gt;"OK"),NA(),INDEX('Settings'!$C$11:$C$16,MATCH($D85&amp;"_"&amp;$C85,'Settings'!$E$11:$E$16,0))*'Settings'!$B$4*$E85))</f>
        <v/>
      </c>
      <c r="H85" s="8">
        <f>IF($A85="","",INDEX('Settings'!$D$11:$D$16,MATCH($D85&amp;"_"&amp;$C85,'Settings'!$E$11:$E$16,0)))</f>
        <v/>
      </c>
      <c r="I85" s="13">
        <f>IF($A85="","",INDEX('Employees'!$F$2:$H$101,MATCH($A85,'Employees'!$A$2:$A$101,0),MATCH($C85,'Settings'!$H$11:$H$13,0)))</f>
        <v/>
      </c>
      <c r="J85" s="13">
        <f>IF($A85="","",IF(OR('Settings'!$B$3&lt;$F85,$F85&gt;'Settings'!$B$5),0,IF($H85="Front-loaded",$G85*('Settings'!$B$5-$F85+1)/('Settings'!$B$5-'Settings'!$B$2+1),$G85*(MIN('Settings'!$B$3,'Settings'!$B$5)-$F85+1)/('Settings'!$B$5-'Settings'!$B$2+1))))</f>
        <v/>
      </c>
      <c r="K85" s="13">
        <f>IF($A85="","",SUMIFS('Requests log'!$N$2:$N$1001,'Requests log'!$B$2:$B$1001,$A85,'Requests log'!$D$2:$D$1001,$C85))</f>
        <v/>
      </c>
      <c r="L85" s="13">
        <f>IF($A85="","",SUMIFS('Requests log'!$O$2:$O$1001,'Requests log'!$B$2:$B$1001,$A85,'Requests log'!$D$2:$D$1001,$C85))</f>
        <v/>
      </c>
      <c r="M85" s="13">
        <f>IF($A85="","",SUMIFS('Requests log'!$I$2:$I$1001,'Requests log'!$B$2:$B$1001,$A85,'Requests log'!$D$2:$D$1001,$C85,'Requests log'!$J$2:$J$1001,"Pending"))</f>
        <v/>
      </c>
      <c r="N85" s="13">
        <f>IF($A85="","",I85+J85-K85-L85-M85)</f>
        <v/>
      </c>
      <c r="O85" s="13">
        <f>IF($A85="","",N85/('Settings'!$B$4*E85))</f>
        <v/>
      </c>
    </row>
    <row r="86">
      <c r="A86" s="14">
        <f>IF(INDEX('Employees'!$I$2:$I$101,INT((ROW()-2)/3)+1)="","",IF(INDEX('Employees'!$I$2:$I$101,INT((ROW()-2)/3)+1)&lt;&gt;"OK",NA(),INDEX('Employees'!$A$2:$A$101,INT((ROW()-2)/3)+1)))</f>
        <v/>
      </c>
      <c r="B86" s="8">
        <f>IF($A86="","",VLOOKUP($A86,'Employees'!$A$2:$I$101,2,FALSE))</f>
        <v/>
      </c>
      <c r="C86" s="8">
        <f>IF($A86="","",INDEX('Settings'!$H$11:$H$13,MOD(ROW()-2,3)+1))</f>
        <v/>
      </c>
      <c r="D86" s="8">
        <f>IF($A86="","",VLOOKUP($A86,'Employees'!$A$2:$I$101,4,FALSE))</f>
        <v/>
      </c>
      <c r="E86" s="13">
        <f>IF($A86="","",VLOOKUP($A86,'Employees'!$A$2:$I$101,5,FALSE))</f>
        <v/>
      </c>
      <c r="F86" s="6">
        <f>IF($A86="","",MAX('Settings'!$B$2,VLOOKUP($A86,'Employees'!$A$2:$I$101,3,FALSE)))</f>
        <v/>
      </c>
      <c r="G86" s="13">
        <f>IF($A86="","",IF(OR('Settings'!$B$7&lt;&gt;"OK",INDEX('Settings'!$F$11:$F$16,MATCH($D86&amp;"_"&amp;$C86,'Settings'!$E$11:$E$16,0))&lt;&gt;"OK"),NA(),INDEX('Settings'!$C$11:$C$16,MATCH($D86&amp;"_"&amp;$C86,'Settings'!$E$11:$E$16,0))*'Settings'!$B$4*$E86))</f>
        <v/>
      </c>
      <c r="H86" s="8">
        <f>IF($A86="","",INDEX('Settings'!$D$11:$D$16,MATCH($D86&amp;"_"&amp;$C86,'Settings'!$E$11:$E$16,0)))</f>
        <v/>
      </c>
      <c r="I86" s="13">
        <f>IF($A86="","",INDEX('Employees'!$F$2:$H$101,MATCH($A86,'Employees'!$A$2:$A$101,0),MATCH($C86,'Settings'!$H$11:$H$13,0)))</f>
        <v/>
      </c>
      <c r="J86" s="13">
        <f>IF($A86="","",IF(OR('Settings'!$B$3&lt;$F86,$F86&gt;'Settings'!$B$5),0,IF($H86="Front-loaded",$G86*('Settings'!$B$5-$F86+1)/('Settings'!$B$5-'Settings'!$B$2+1),$G86*(MIN('Settings'!$B$3,'Settings'!$B$5)-$F86+1)/('Settings'!$B$5-'Settings'!$B$2+1))))</f>
        <v/>
      </c>
      <c r="K86" s="13">
        <f>IF($A86="","",SUMIFS('Requests log'!$N$2:$N$1001,'Requests log'!$B$2:$B$1001,$A86,'Requests log'!$D$2:$D$1001,$C86))</f>
        <v/>
      </c>
      <c r="L86" s="13">
        <f>IF($A86="","",SUMIFS('Requests log'!$O$2:$O$1001,'Requests log'!$B$2:$B$1001,$A86,'Requests log'!$D$2:$D$1001,$C86))</f>
        <v/>
      </c>
      <c r="M86" s="13">
        <f>IF($A86="","",SUMIFS('Requests log'!$I$2:$I$1001,'Requests log'!$B$2:$B$1001,$A86,'Requests log'!$D$2:$D$1001,$C86,'Requests log'!$J$2:$J$1001,"Pending"))</f>
        <v/>
      </c>
      <c r="N86" s="13">
        <f>IF($A86="","",I86+J86-K86-L86-M86)</f>
        <v/>
      </c>
      <c r="O86" s="13">
        <f>IF($A86="","",N86/('Settings'!$B$4*E86))</f>
        <v/>
      </c>
    </row>
    <row r="87">
      <c r="A87" s="14">
        <f>IF(INDEX('Employees'!$I$2:$I$101,INT((ROW()-2)/3)+1)="","",IF(INDEX('Employees'!$I$2:$I$101,INT((ROW()-2)/3)+1)&lt;&gt;"OK",NA(),INDEX('Employees'!$A$2:$A$101,INT((ROW()-2)/3)+1)))</f>
        <v/>
      </c>
      <c r="B87" s="8">
        <f>IF($A87="","",VLOOKUP($A87,'Employees'!$A$2:$I$101,2,FALSE))</f>
        <v/>
      </c>
      <c r="C87" s="8">
        <f>IF($A87="","",INDEX('Settings'!$H$11:$H$13,MOD(ROW()-2,3)+1))</f>
        <v/>
      </c>
      <c r="D87" s="8">
        <f>IF($A87="","",VLOOKUP($A87,'Employees'!$A$2:$I$101,4,FALSE))</f>
        <v/>
      </c>
      <c r="E87" s="13">
        <f>IF($A87="","",VLOOKUP($A87,'Employees'!$A$2:$I$101,5,FALSE))</f>
        <v/>
      </c>
      <c r="F87" s="6">
        <f>IF($A87="","",MAX('Settings'!$B$2,VLOOKUP($A87,'Employees'!$A$2:$I$101,3,FALSE)))</f>
        <v/>
      </c>
      <c r="G87" s="13">
        <f>IF($A87="","",IF(OR('Settings'!$B$7&lt;&gt;"OK",INDEX('Settings'!$F$11:$F$16,MATCH($D87&amp;"_"&amp;$C87,'Settings'!$E$11:$E$16,0))&lt;&gt;"OK"),NA(),INDEX('Settings'!$C$11:$C$16,MATCH($D87&amp;"_"&amp;$C87,'Settings'!$E$11:$E$16,0))*'Settings'!$B$4*$E87))</f>
        <v/>
      </c>
      <c r="H87" s="8">
        <f>IF($A87="","",INDEX('Settings'!$D$11:$D$16,MATCH($D87&amp;"_"&amp;$C87,'Settings'!$E$11:$E$16,0)))</f>
        <v/>
      </c>
      <c r="I87" s="13">
        <f>IF($A87="","",INDEX('Employees'!$F$2:$H$101,MATCH($A87,'Employees'!$A$2:$A$101,0),MATCH($C87,'Settings'!$H$11:$H$13,0)))</f>
        <v/>
      </c>
      <c r="J87" s="13">
        <f>IF($A87="","",IF(OR('Settings'!$B$3&lt;$F87,$F87&gt;'Settings'!$B$5),0,IF($H87="Front-loaded",$G87*('Settings'!$B$5-$F87+1)/('Settings'!$B$5-'Settings'!$B$2+1),$G87*(MIN('Settings'!$B$3,'Settings'!$B$5)-$F87+1)/('Settings'!$B$5-'Settings'!$B$2+1))))</f>
        <v/>
      </c>
      <c r="K87" s="13">
        <f>IF($A87="","",SUMIFS('Requests log'!$N$2:$N$1001,'Requests log'!$B$2:$B$1001,$A87,'Requests log'!$D$2:$D$1001,$C87))</f>
        <v/>
      </c>
      <c r="L87" s="13">
        <f>IF($A87="","",SUMIFS('Requests log'!$O$2:$O$1001,'Requests log'!$B$2:$B$1001,$A87,'Requests log'!$D$2:$D$1001,$C87))</f>
        <v/>
      </c>
      <c r="M87" s="13">
        <f>IF($A87="","",SUMIFS('Requests log'!$I$2:$I$1001,'Requests log'!$B$2:$B$1001,$A87,'Requests log'!$D$2:$D$1001,$C87,'Requests log'!$J$2:$J$1001,"Pending"))</f>
        <v/>
      </c>
      <c r="N87" s="13">
        <f>IF($A87="","",I87+J87-K87-L87-M87)</f>
        <v/>
      </c>
      <c r="O87" s="13">
        <f>IF($A87="","",N87/('Settings'!$B$4*E87))</f>
        <v/>
      </c>
    </row>
    <row r="88">
      <c r="A88" s="14">
        <f>IF(INDEX('Employees'!$I$2:$I$101,INT((ROW()-2)/3)+1)="","",IF(INDEX('Employees'!$I$2:$I$101,INT((ROW()-2)/3)+1)&lt;&gt;"OK",NA(),INDEX('Employees'!$A$2:$A$101,INT((ROW()-2)/3)+1)))</f>
        <v/>
      </c>
      <c r="B88" s="8">
        <f>IF($A88="","",VLOOKUP($A88,'Employees'!$A$2:$I$101,2,FALSE))</f>
        <v/>
      </c>
      <c r="C88" s="8">
        <f>IF($A88="","",INDEX('Settings'!$H$11:$H$13,MOD(ROW()-2,3)+1))</f>
        <v/>
      </c>
      <c r="D88" s="8">
        <f>IF($A88="","",VLOOKUP($A88,'Employees'!$A$2:$I$101,4,FALSE))</f>
        <v/>
      </c>
      <c r="E88" s="13">
        <f>IF($A88="","",VLOOKUP($A88,'Employees'!$A$2:$I$101,5,FALSE))</f>
        <v/>
      </c>
      <c r="F88" s="6">
        <f>IF($A88="","",MAX('Settings'!$B$2,VLOOKUP($A88,'Employees'!$A$2:$I$101,3,FALSE)))</f>
        <v/>
      </c>
      <c r="G88" s="13">
        <f>IF($A88="","",IF(OR('Settings'!$B$7&lt;&gt;"OK",INDEX('Settings'!$F$11:$F$16,MATCH($D88&amp;"_"&amp;$C88,'Settings'!$E$11:$E$16,0))&lt;&gt;"OK"),NA(),INDEX('Settings'!$C$11:$C$16,MATCH($D88&amp;"_"&amp;$C88,'Settings'!$E$11:$E$16,0))*'Settings'!$B$4*$E88))</f>
        <v/>
      </c>
      <c r="H88" s="8">
        <f>IF($A88="","",INDEX('Settings'!$D$11:$D$16,MATCH($D88&amp;"_"&amp;$C88,'Settings'!$E$11:$E$16,0)))</f>
        <v/>
      </c>
      <c r="I88" s="13">
        <f>IF($A88="","",INDEX('Employees'!$F$2:$H$101,MATCH($A88,'Employees'!$A$2:$A$101,0),MATCH($C88,'Settings'!$H$11:$H$13,0)))</f>
        <v/>
      </c>
      <c r="J88" s="13">
        <f>IF($A88="","",IF(OR('Settings'!$B$3&lt;$F88,$F88&gt;'Settings'!$B$5),0,IF($H88="Front-loaded",$G88*('Settings'!$B$5-$F88+1)/('Settings'!$B$5-'Settings'!$B$2+1),$G88*(MIN('Settings'!$B$3,'Settings'!$B$5)-$F88+1)/('Settings'!$B$5-'Settings'!$B$2+1))))</f>
        <v/>
      </c>
      <c r="K88" s="13">
        <f>IF($A88="","",SUMIFS('Requests log'!$N$2:$N$1001,'Requests log'!$B$2:$B$1001,$A88,'Requests log'!$D$2:$D$1001,$C88))</f>
        <v/>
      </c>
      <c r="L88" s="13">
        <f>IF($A88="","",SUMIFS('Requests log'!$O$2:$O$1001,'Requests log'!$B$2:$B$1001,$A88,'Requests log'!$D$2:$D$1001,$C88))</f>
        <v/>
      </c>
      <c r="M88" s="13">
        <f>IF($A88="","",SUMIFS('Requests log'!$I$2:$I$1001,'Requests log'!$B$2:$B$1001,$A88,'Requests log'!$D$2:$D$1001,$C88,'Requests log'!$J$2:$J$1001,"Pending"))</f>
        <v/>
      </c>
      <c r="N88" s="13">
        <f>IF($A88="","",I88+J88-K88-L88-M88)</f>
        <v/>
      </c>
      <c r="O88" s="13">
        <f>IF($A88="","",N88/('Settings'!$B$4*E88))</f>
        <v/>
      </c>
    </row>
    <row r="89">
      <c r="A89" s="14">
        <f>IF(INDEX('Employees'!$I$2:$I$101,INT((ROW()-2)/3)+1)="","",IF(INDEX('Employees'!$I$2:$I$101,INT((ROW()-2)/3)+1)&lt;&gt;"OK",NA(),INDEX('Employees'!$A$2:$A$101,INT((ROW()-2)/3)+1)))</f>
        <v/>
      </c>
      <c r="B89" s="8">
        <f>IF($A89="","",VLOOKUP($A89,'Employees'!$A$2:$I$101,2,FALSE))</f>
        <v/>
      </c>
      <c r="C89" s="8">
        <f>IF($A89="","",INDEX('Settings'!$H$11:$H$13,MOD(ROW()-2,3)+1))</f>
        <v/>
      </c>
      <c r="D89" s="8">
        <f>IF($A89="","",VLOOKUP($A89,'Employees'!$A$2:$I$101,4,FALSE))</f>
        <v/>
      </c>
      <c r="E89" s="13">
        <f>IF($A89="","",VLOOKUP($A89,'Employees'!$A$2:$I$101,5,FALSE))</f>
        <v/>
      </c>
      <c r="F89" s="6">
        <f>IF($A89="","",MAX('Settings'!$B$2,VLOOKUP($A89,'Employees'!$A$2:$I$101,3,FALSE)))</f>
        <v/>
      </c>
      <c r="G89" s="13">
        <f>IF($A89="","",IF(OR('Settings'!$B$7&lt;&gt;"OK",INDEX('Settings'!$F$11:$F$16,MATCH($D89&amp;"_"&amp;$C89,'Settings'!$E$11:$E$16,0))&lt;&gt;"OK"),NA(),INDEX('Settings'!$C$11:$C$16,MATCH($D89&amp;"_"&amp;$C89,'Settings'!$E$11:$E$16,0))*'Settings'!$B$4*$E89))</f>
        <v/>
      </c>
      <c r="H89" s="8">
        <f>IF($A89="","",INDEX('Settings'!$D$11:$D$16,MATCH($D89&amp;"_"&amp;$C89,'Settings'!$E$11:$E$16,0)))</f>
        <v/>
      </c>
      <c r="I89" s="13">
        <f>IF($A89="","",INDEX('Employees'!$F$2:$H$101,MATCH($A89,'Employees'!$A$2:$A$101,0),MATCH($C89,'Settings'!$H$11:$H$13,0)))</f>
        <v/>
      </c>
      <c r="J89" s="13">
        <f>IF($A89="","",IF(OR('Settings'!$B$3&lt;$F89,$F89&gt;'Settings'!$B$5),0,IF($H89="Front-loaded",$G89*('Settings'!$B$5-$F89+1)/('Settings'!$B$5-'Settings'!$B$2+1),$G89*(MIN('Settings'!$B$3,'Settings'!$B$5)-$F89+1)/('Settings'!$B$5-'Settings'!$B$2+1))))</f>
        <v/>
      </c>
      <c r="K89" s="13">
        <f>IF($A89="","",SUMIFS('Requests log'!$N$2:$N$1001,'Requests log'!$B$2:$B$1001,$A89,'Requests log'!$D$2:$D$1001,$C89))</f>
        <v/>
      </c>
      <c r="L89" s="13">
        <f>IF($A89="","",SUMIFS('Requests log'!$O$2:$O$1001,'Requests log'!$B$2:$B$1001,$A89,'Requests log'!$D$2:$D$1001,$C89))</f>
        <v/>
      </c>
      <c r="M89" s="13">
        <f>IF($A89="","",SUMIFS('Requests log'!$I$2:$I$1001,'Requests log'!$B$2:$B$1001,$A89,'Requests log'!$D$2:$D$1001,$C89,'Requests log'!$J$2:$J$1001,"Pending"))</f>
        <v/>
      </c>
      <c r="N89" s="13">
        <f>IF($A89="","",I89+J89-K89-L89-M89)</f>
        <v/>
      </c>
      <c r="O89" s="13">
        <f>IF($A89="","",N89/('Settings'!$B$4*E89))</f>
        <v/>
      </c>
    </row>
    <row r="90">
      <c r="A90" s="14">
        <f>IF(INDEX('Employees'!$I$2:$I$101,INT((ROW()-2)/3)+1)="","",IF(INDEX('Employees'!$I$2:$I$101,INT((ROW()-2)/3)+1)&lt;&gt;"OK",NA(),INDEX('Employees'!$A$2:$A$101,INT((ROW()-2)/3)+1)))</f>
        <v/>
      </c>
      <c r="B90" s="8">
        <f>IF($A90="","",VLOOKUP($A90,'Employees'!$A$2:$I$101,2,FALSE))</f>
        <v/>
      </c>
      <c r="C90" s="8">
        <f>IF($A90="","",INDEX('Settings'!$H$11:$H$13,MOD(ROW()-2,3)+1))</f>
        <v/>
      </c>
      <c r="D90" s="8">
        <f>IF($A90="","",VLOOKUP($A90,'Employees'!$A$2:$I$101,4,FALSE))</f>
        <v/>
      </c>
      <c r="E90" s="13">
        <f>IF($A90="","",VLOOKUP($A90,'Employees'!$A$2:$I$101,5,FALSE))</f>
        <v/>
      </c>
      <c r="F90" s="6">
        <f>IF($A90="","",MAX('Settings'!$B$2,VLOOKUP($A90,'Employees'!$A$2:$I$101,3,FALSE)))</f>
        <v/>
      </c>
      <c r="G90" s="13">
        <f>IF($A90="","",IF(OR('Settings'!$B$7&lt;&gt;"OK",INDEX('Settings'!$F$11:$F$16,MATCH($D90&amp;"_"&amp;$C90,'Settings'!$E$11:$E$16,0))&lt;&gt;"OK"),NA(),INDEX('Settings'!$C$11:$C$16,MATCH($D90&amp;"_"&amp;$C90,'Settings'!$E$11:$E$16,0))*'Settings'!$B$4*$E90))</f>
        <v/>
      </c>
      <c r="H90" s="8">
        <f>IF($A90="","",INDEX('Settings'!$D$11:$D$16,MATCH($D90&amp;"_"&amp;$C90,'Settings'!$E$11:$E$16,0)))</f>
        <v/>
      </c>
      <c r="I90" s="13">
        <f>IF($A90="","",INDEX('Employees'!$F$2:$H$101,MATCH($A90,'Employees'!$A$2:$A$101,0),MATCH($C90,'Settings'!$H$11:$H$13,0)))</f>
        <v/>
      </c>
      <c r="J90" s="13">
        <f>IF($A90="","",IF(OR('Settings'!$B$3&lt;$F90,$F90&gt;'Settings'!$B$5),0,IF($H90="Front-loaded",$G90*('Settings'!$B$5-$F90+1)/('Settings'!$B$5-'Settings'!$B$2+1),$G90*(MIN('Settings'!$B$3,'Settings'!$B$5)-$F90+1)/('Settings'!$B$5-'Settings'!$B$2+1))))</f>
        <v/>
      </c>
      <c r="K90" s="13">
        <f>IF($A90="","",SUMIFS('Requests log'!$N$2:$N$1001,'Requests log'!$B$2:$B$1001,$A90,'Requests log'!$D$2:$D$1001,$C90))</f>
        <v/>
      </c>
      <c r="L90" s="13">
        <f>IF($A90="","",SUMIFS('Requests log'!$O$2:$O$1001,'Requests log'!$B$2:$B$1001,$A90,'Requests log'!$D$2:$D$1001,$C90))</f>
        <v/>
      </c>
      <c r="M90" s="13">
        <f>IF($A90="","",SUMIFS('Requests log'!$I$2:$I$1001,'Requests log'!$B$2:$B$1001,$A90,'Requests log'!$D$2:$D$1001,$C90,'Requests log'!$J$2:$J$1001,"Pending"))</f>
        <v/>
      </c>
      <c r="N90" s="13">
        <f>IF($A90="","",I90+J90-K90-L90-M90)</f>
        <v/>
      </c>
      <c r="O90" s="13">
        <f>IF($A90="","",N90/('Settings'!$B$4*E90))</f>
        <v/>
      </c>
    </row>
    <row r="91">
      <c r="A91" s="14">
        <f>IF(INDEX('Employees'!$I$2:$I$101,INT((ROW()-2)/3)+1)="","",IF(INDEX('Employees'!$I$2:$I$101,INT((ROW()-2)/3)+1)&lt;&gt;"OK",NA(),INDEX('Employees'!$A$2:$A$101,INT((ROW()-2)/3)+1)))</f>
        <v/>
      </c>
      <c r="B91" s="8">
        <f>IF($A91="","",VLOOKUP($A91,'Employees'!$A$2:$I$101,2,FALSE))</f>
        <v/>
      </c>
      <c r="C91" s="8">
        <f>IF($A91="","",INDEX('Settings'!$H$11:$H$13,MOD(ROW()-2,3)+1))</f>
        <v/>
      </c>
      <c r="D91" s="8">
        <f>IF($A91="","",VLOOKUP($A91,'Employees'!$A$2:$I$101,4,FALSE))</f>
        <v/>
      </c>
      <c r="E91" s="13">
        <f>IF($A91="","",VLOOKUP($A91,'Employees'!$A$2:$I$101,5,FALSE))</f>
        <v/>
      </c>
      <c r="F91" s="6">
        <f>IF($A91="","",MAX('Settings'!$B$2,VLOOKUP($A91,'Employees'!$A$2:$I$101,3,FALSE)))</f>
        <v/>
      </c>
      <c r="G91" s="13">
        <f>IF($A91="","",IF(OR('Settings'!$B$7&lt;&gt;"OK",INDEX('Settings'!$F$11:$F$16,MATCH($D91&amp;"_"&amp;$C91,'Settings'!$E$11:$E$16,0))&lt;&gt;"OK"),NA(),INDEX('Settings'!$C$11:$C$16,MATCH($D91&amp;"_"&amp;$C91,'Settings'!$E$11:$E$16,0))*'Settings'!$B$4*$E91))</f>
        <v/>
      </c>
      <c r="H91" s="8">
        <f>IF($A91="","",INDEX('Settings'!$D$11:$D$16,MATCH($D91&amp;"_"&amp;$C91,'Settings'!$E$11:$E$16,0)))</f>
        <v/>
      </c>
      <c r="I91" s="13">
        <f>IF($A91="","",INDEX('Employees'!$F$2:$H$101,MATCH($A91,'Employees'!$A$2:$A$101,0),MATCH($C91,'Settings'!$H$11:$H$13,0)))</f>
        <v/>
      </c>
      <c r="J91" s="13">
        <f>IF($A91="","",IF(OR('Settings'!$B$3&lt;$F91,$F91&gt;'Settings'!$B$5),0,IF($H91="Front-loaded",$G91*('Settings'!$B$5-$F91+1)/('Settings'!$B$5-'Settings'!$B$2+1),$G91*(MIN('Settings'!$B$3,'Settings'!$B$5)-$F91+1)/('Settings'!$B$5-'Settings'!$B$2+1))))</f>
        <v/>
      </c>
      <c r="K91" s="13">
        <f>IF($A91="","",SUMIFS('Requests log'!$N$2:$N$1001,'Requests log'!$B$2:$B$1001,$A91,'Requests log'!$D$2:$D$1001,$C91))</f>
        <v/>
      </c>
      <c r="L91" s="13">
        <f>IF($A91="","",SUMIFS('Requests log'!$O$2:$O$1001,'Requests log'!$B$2:$B$1001,$A91,'Requests log'!$D$2:$D$1001,$C91))</f>
        <v/>
      </c>
      <c r="M91" s="13">
        <f>IF($A91="","",SUMIFS('Requests log'!$I$2:$I$1001,'Requests log'!$B$2:$B$1001,$A91,'Requests log'!$D$2:$D$1001,$C91,'Requests log'!$J$2:$J$1001,"Pending"))</f>
        <v/>
      </c>
      <c r="N91" s="13">
        <f>IF($A91="","",I91+J91-K91-L91-M91)</f>
        <v/>
      </c>
      <c r="O91" s="13">
        <f>IF($A91="","",N91/('Settings'!$B$4*E91))</f>
        <v/>
      </c>
    </row>
    <row r="92">
      <c r="A92" s="14">
        <f>IF(INDEX('Employees'!$I$2:$I$101,INT((ROW()-2)/3)+1)="","",IF(INDEX('Employees'!$I$2:$I$101,INT((ROW()-2)/3)+1)&lt;&gt;"OK",NA(),INDEX('Employees'!$A$2:$A$101,INT((ROW()-2)/3)+1)))</f>
        <v/>
      </c>
      <c r="B92" s="8">
        <f>IF($A92="","",VLOOKUP($A92,'Employees'!$A$2:$I$101,2,FALSE))</f>
        <v/>
      </c>
      <c r="C92" s="8">
        <f>IF($A92="","",INDEX('Settings'!$H$11:$H$13,MOD(ROW()-2,3)+1))</f>
        <v/>
      </c>
      <c r="D92" s="8">
        <f>IF($A92="","",VLOOKUP($A92,'Employees'!$A$2:$I$101,4,FALSE))</f>
        <v/>
      </c>
      <c r="E92" s="13">
        <f>IF($A92="","",VLOOKUP($A92,'Employees'!$A$2:$I$101,5,FALSE))</f>
        <v/>
      </c>
      <c r="F92" s="6">
        <f>IF($A92="","",MAX('Settings'!$B$2,VLOOKUP($A92,'Employees'!$A$2:$I$101,3,FALSE)))</f>
        <v/>
      </c>
      <c r="G92" s="13">
        <f>IF($A92="","",IF(OR('Settings'!$B$7&lt;&gt;"OK",INDEX('Settings'!$F$11:$F$16,MATCH($D92&amp;"_"&amp;$C92,'Settings'!$E$11:$E$16,0))&lt;&gt;"OK"),NA(),INDEX('Settings'!$C$11:$C$16,MATCH($D92&amp;"_"&amp;$C92,'Settings'!$E$11:$E$16,0))*'Settings'!$B$4*$E92))</f>
        <v/>
      </c>
      <c r="H92" s="8">
        <f>IF($A92="","",INDEX('Settings'!$D$11:$D$16,MATCH($D92&amp;"_"&amp;$C92,'Settings'!$E$11:$E$16,0)))</f>
        <v/>
      </c>
      <c r="I92" s="13">
        <f>IF($A92="","",INDEX('Employees'!$F$2:$H$101,MATCH($A92,'Employees'!$A$2:$A$101,0),MATCH($C92,'Settings'!$H$11:$H$13,0)))</f>
        <v/>
      </c>
      <c r="J92" s="13">
        <f>IF($A92="","",IF(OR('Settings'!$B$3&lt;$F92,$F92&gt;'Settings'!$B$5),0,IF($H92="Front-loaded",$G92*('Settings'!$B$5-$F92+1)/('Settings'!$B$5-'Settings'!$B$2+1),$G92*(MIN('Settings'!$B$3,'Settings'!$B$5)-$F92+1)/('Settings'!$B$5-'Settings'!$B$2+1))))</f>
        <v/>
      </c>
      <c r="K92" s="13">
        <f>IF($A92="","",SUMIFS('Requests log'!$N$2:$N$1001,'Requests log'!$B$2:$B$1001,$A92,'Requests log'!$D$2:$D$1001,$C92))</f>
        <v/>
      </c>
      <c r="L92" s="13">
        <f>IF($A92="","",SUMIFS('Requests log'!$O$2:$O$1001,'Requests log'!$B$2:$B$1001,$A92,'Requests log'!$D$2:$D$1001,$C92))</f>
        <v/>
      </c>
      <c r="M92" s="13">
        <f>IF($A92="","",SUMIFS('Requests log'!$I$2:$I$1001,'Requests log'!$B$2:$B$1001,$A92,'Requests log'!$D$2:$D$1001,$C92,'Requests log'!$J$2:$J$1001,"Pending"))</f>
        <v/>
      </c>
      <c r="N92" s="13">
        <f>IF($A92="","",I92+J92-K92-L92-M92)</f>
        <v/>
      </c>
      <c r="O92" s="13">
        <f>IF($A92="","",N92/('Settings'!$B$4*E92))</f>
        <v/>
      </c>
    </row>
    <row r="93">
      <c r="A93" s="14">
        <f>IF(INDEX('Employees'!$I$2:$I$101,INT((ROW()-2)/3)+1)="","",IF(INDEX('Employees'!$I$2:$I$101,INT((ROW()-2)/3)+1)&lt;&gt;"OK",NA(),INDEX('Employees'!$A$2:$A$101,INT((ROW()-2)/3)+1)))</f>
        <v/>
      </c>
      <c r="B93" s="8">
        <f>IF($A93="","",VLOOKUP($A93,'Employees'!$A$2:$I$101,2,FALSE))</f>
        <v/>
      </c>
      <c r="C93" s="8">
        <f>IF($A93="","",INDEX('Settings'!$H$11:$H$13,MOD(ROW()-2,3)+1))</f>
        <v/>
      </c>
      <c r="D93" s="8">
        <f>IF($A93="","",VLOOKUP($A93,'Employees'!$A$2:$I$101,4,FALSE))</f>
        <v/>
      </c>
      <c r="E93" s="13">
        <f>IF($A93="","",VLOOKUP($A93,'Employees'!$A$2:$I$101,5,FALSE))</f>
        <v/>
      </c>
      <c r="F93" s="6">
        <f>IF($A93="","",MAX('Settings'!$B$2,VLOOKUP($A93,'Employees'!$A$2:$I$101,3,FALSE)))</f>
        <v/>
      </c>
      <c r="G93" s="13">
        <f>IF($A93="","",IF(OR('Settings'!$B$7&lt;&gt;"OK",INDEX('Settings'!$F$11:$F$16,MATCH($D93&amp;"_"&amp;$C93,'Settings'!$E$11:$E$16,0))&lt;&gt;"OK"),NA(),INDEX('Settings'!$C$11:$C$16,MATCH($D93&amp;"_"&amp;$C93,'Settings'!$E$11:$E$16,0))*'Settings'!$B$4*$E93))</f>
        <v/>
      </c>
      <c r="H93" s="8">
        <f>IF($A93="","",INDEX('Settings'!$D$11:$D$16,MATCH($D93&amp;"_"&amp;$C93,'Settings'!$E$11:$E$16,0)))</f>
        <v/>
      </c>
      <c r="I93" s="13">
        <f>IF($A93="","",INDEX('Employees'!$F$2:$H$101,MATCH($A93,'Employees'!$A$2:$A$101,0),MATCH($C93,'Settings'!$H$11:$H$13,0)))</f>
        <v/>
      </c>
      <c r="J93" s="13">
        <f>IF($A93="","",IF(OR('Settings'!$B$3&lt;$F93,$F93&gt;'Settings'!$B$5),0,IF($H93="Front-loaded",$G93*('Settings'!$B$5-$F93+1)/('Settings'!$B$5-'Settings'!$B$2+1),$G93*(MIN('Settings'!$B$3,'Settings'!$B$5)-$F93+1)/('Settings'!$B$5-'Settings'!$B$2+1))))</f>
        <v/>
      </c>
      <c r="K93" s="13">
        <f>IF($A93="","",SUMIFS('Requests log'!$N$2:$N$1001,'Requests log'!$B$2:$B$1001,$A93,'Requests log'!$D$2:$D$1001,$C93))</f>
        <v/>
      </c>
      <c r="L93" s="13">
        <f>IF($A93="","",SUMIFS('Requests log'!$O$2:$O$1001,'Requests log'!$B$2:$B$1001,$A93,'Requests log'!$D$2:$D$1001,$C93))</f>
        <v/>
      </c>
      <c r="M93" s="13">
        <f>IF($A93="","",SUMIFS('Requests log'!$I$2:$I$1001,'Requests log'!$B$2:$B$1001,$A93,'Requests log'!$D$2:$D$1001,$C93,'Requests log'!$J$2:$J$1001,"Pending"))</f>
        <v/>
      </c>
      <c r="N93" s="13">
        <f>IF($A93="","",I93+J93-K93-L93-M93)</f>
        <v/>
      </c>
      <c r="O93" s="13">
        <f>IF($A93="","",N93/('Settings'!$B$4*E93))</f>
        <v/>
      </c>
    </row>
    <row r="94">
      <c r="A94" s="14">
        <f>IF(INDEX('Employees'!$I$2:$I$101,INT((ROW()-2)/3)+1)="","",IF(INDEX('Employees'!$I$2:$I$101,INT((ROW()-2)/3)+1)&lt;&gt;"OK",NA(),INDEX('Employees'!$A$2:$A$101,INT((ROW()-2)/3)+1)))</f>
        <v/>
      </c>
      <c r="B94" s="8">
        <f>IF($A94="","",VLOOKUP($A94,'Employees'!$A$2:$I$101,2,FALSE))</f>
        <v/>
      </c>
      <c r="C94" s="8">
        <f>IF($A94="","",INDEX('Settings'!$H$11:$H$13,MOD(ROW()-2,3)+1))</f>
        <v/>
      </c>
      <c r="D94" s="8">
        <f>IF($A94="","",VLOOKUP($A94,'Employees'!$A$2:$I$101,4,FALSE))</f>
        <v/>
      </c>
      <c r="E94" s="13">
        <f>IF($A94="","",VLOOKUP($A94,'Employees'!$A$2:$I$101,5,FALSE))</f>
        <v/>
      </c>
      <c r="F94" s="6">
        <f>IF($A94="","",MAX('Settings'!$B$2,VLOOKUP($A94,'Employees'!$A$2:$I$101,3,FALSE)))</f>
        <v/>
      </c>
      <c r="G94" s="13">
        <f>IF($A94="","",IF(OR('Settings'!$B$7&lt;&gt;"OK",INDEX('Settings'!$F$11:$F$16,MATCH($D94&amp;"_"&amp;$C94,'Settings'!$E$11:$E$16,0))&lt;&gt;"OK"),NA(),INDEX('Settings'!$C$11:$C$16,MATCH($D94&amp;"_"&amp;$C94,'Settings'!$E$11:$E$16,0))*'Settings'!$B$4*$E94))</f>
        <v/>
      </c>
      <c r="H94" s="8">
        <f>IF($A94="","",INDEX('Settings'!$D$11:$D$16,MATCH($D94&amp;"_"&amp;$C94,'Settings'!$E$11:$E$16,0)))</f>
        <v/>
      </c>
      <c r="I94" s="13">
        <f>IF($A94="","",INDEX('Employees'!$F$2:$H$101,MATCH($A94,'Employees'!$A$2:$A$101,0),MATCH($C94,'Settings'!$H$11:$H$13,0)))</f>
        <v/>
      </c>
      <c r="J94" s="13">
        <f>IF($A94="","",IF(OR('Settings'!$B$3&lt;$F94,$F94&gt;'Settings'!$B$5),0,IF($H94="Front-loaded",$G94*('Settings'!$B$5-$F94+1)/('Settings'!$B$5-'Settings'!$B$2+1),$G94*(MIN('Settings'!$B$3,'Settings'!$B$5)-$F94+1)/('Settings'!$B$5-'Settings'!$B$2+1))))</f>
        <v/>
      </c>
      <c r="K94" s="13">
        <f>IF($A94="","",SUMIFS('Requests log'!$N$2:$N$1001,'Requests log'!$B$2:$B$1001,$A94,'Requests log'!$D$2:$D$1001,$C94))</f>
        <v/>
      </c>
      <c r="L94" s="13">
        <f>IF($A94="","",SUMIFS('Requests log'!$O$2:$O$1001,'Requests log'!$B$2:$B$1001,$A94,'Requests log'!$D$2:$D$1001,$C94))</f>
        <v/>
      </c>
      <c r="M94" s="13">
        <f>IF($A94="","",SUMIFS('Requests log'!$I$2:$I$1001,'Requests log'!$B$2:$B$1001,$A94,'Requests log'!$D$2:$D$1001,$C94,'Requests log'!$J$2:$J$1001,"Pending"))</f>
        <v/>
      </c>
      <c r="N94" s="13">
        <f>IF($A94="","",I94+J94-K94-L94-M94)</f>
        <v/>
      </c>
      <c r="O94" s="13">
        <f>IF($A94="","",N94/('Settings'!$B$4*E94))</f>
        <v/>
      </c>
    </row>
    <row r="95">
      <c r="A95" s="14">
        <f>IF(INDEX('Employees'!$I$2:$I$101,INT((ROW()-2)/3)+1)="","",IF(INDEX('Employees'!$I$2:$I$101,INT((ROW()-2)/3)+1)&lt;&gt;"OK",NA(),INDEX('Employees'!$A$2:$A$101,INT((ROW()-2)/3)+1)))</f>
        <v/>
      </c>
      <c r="B95" s="8">
        <f>IF($A95="","",VLOOKUP($A95,'Employees'!$A$2:$I$101,2,FALSE))</f>
        <v/>
      </c>
      <c r="C95" s="8">
        <f>IF($A95="","",INDEX('Settings'!$H$11:$H$13,MOD(ROW()-2,3)+1))</f>
        <v/>
      </c>
      <c r="D95" s="8">
        <f>IF($A95="","",VLOOKUP($A95,'Employees'!$A$2:$I$101,4,FALSE))</f>
        <v/>
      </c>
      <c r="E95" s="13">
        <f>IF($A95="","",VLOOKUP($A95,'Employees'!$A$2:$I$101,5,FALSE))</f>
        <v/>
      </c>
      <c r="F95" s="6">
        <f>IF($A95="","",MAX('Settings'!$B$2,VLOOKUP($A95,'Employees'!$A$2:$I$101,3,FALSE)))</f>
        <v/>
      </c>
      <c r="G95" s="13">
        <f>IF($A95="","",IF(OR('Settings'!$B$7&lt;&gt;"OK",INDEX('Settings'!$F$11:$F$16,MATCH($D95&amp;"_"&amp;$C95,'Settings'!$E$11:$E$16,0))&lt;&gt;"OK"),NA(),INDEX('Settings'!$C$11:$C$16,MATCH($D95&amp;"_"&amp;$C95,'Settings'!$E$11:$E$16,0))*'Settings'!$B$4*$E95))</f>
        <v/>
      </c>
      <c r="H95" s="8">
        <f>IF($A95="","",INDEX('Settings'!$D$11:$D$16,MATCH($D95&amp;"_"&amp;$C95,'Settings'!$E$11:$E$16,0)))</f>
        <v/>
      </c>
      <c r="I95" s="13">
        <f>IF($A95="","",INDEX('Employees'!$F$2:$H$101,MATCH($A95,'Employees'!$A$2:$A$101,0),MATCH($C95,'Settings'!$H$11:$H$13,0)))</f>
        <v/>
      </c>
      <c r="J95" s="13">
        <f>IF($A95="","",IF(OR('Settings'!$B$3&lt;$F95,$F95&gt;'Settings'!$B$5),0,IF($H95="Front-loaded",$G95*('Settings'!$B$5-$F95+1)/('Settings'!$B$5-'Settings'!$B$2+1),$G95*(MIN('Settings'!$B$3,'Settings'!$B$5)-$F95+1)/('Settings'!$B$5-'Settings'!$B$2+1))))</f>
        <v/>
      </c>
      <c r="K95" s="13">
        <f>IF($A95="","",SUMIFS('Requests log'!$N$2:$N$1001,'Requests log'!$B$2:$B$1001,$A95,'Requests log'!$D$2:$D$1001,$C95))</f>
        <v/>
      </c>
      <c r="L95" s="13">
        <f>IF($A95="","",SUMIFS('Requests log'!$O$2:$O$1001,'Requests log'!$B$2:$B$1001,$A95,'Requests log'!$D$2:$D$1001,$C95))</f>
        <v/>
      </c>
      <c r="M95" s="13">
        <f>IF($A95="","",SUMIFS('Requests log'!$I$2:$I$1001,'Requests log'!$B$2:$B$1001,$A95,'Requests log'!$D$2:$D$1001,$C95,'Requests log'!$J$2:$J$1001,"Pending"))</f>
        <v/>
      </c>
      <c r="N95" s="13">
        <f>IF($A95="","",I95+J95-K95-L95-M95)</f>
        <v/>
      </c>
      <c r="O95" s="13">
        <f>IF($A95="","",N95/('Settings'!$B$4*E95))</f>
        <v/>
      </c>
    </row>
    <row r="96">
      <c r="A96" s="14">
        <f>IF(INDEX('Employees'!$I$2:$I$101,INT((ROW()-2)/3)+1)="","",IF(INDEX('Employees'!$I$2:$I$101,INT((ROW()-2)/3)+1)&lt;&gt;"OK",NA(),INDEX('Employees'!$A$2:$A$101,INT((ROW()-2)/3)+1)))</f>
        <v/>
      </c>
      <c r="B96" s="8">
        <f>IF($A96="","",VLOOKUP($A96,'Employees'!$A$2:$I$101,2,FALSE))</f>
        <v/>
      </c>
      <c r="C96" s="8">
        <f>IF($A96="","",INDEX('Settings'!$H$11:$H$13,MOD(ROW()-2,3)+1))</f>
        <v/>
      </c>
      <c r="D96" s="8">
        <f>IF($A96="","",VLOOKUP($A96,'Employees'!$A$2:$I$101,4,FALSE))</f>
        <v/>
      </c>
      <c r="E96" s="13">
        <f>IF($A96="","",VLOOKUP($A96,'Employees'!$A$2:$I$101,5,FALSE))</f>
        <v/>
      </c>
      <c r="F96" s="6">
        <f>IF($A96="","",MAX('Settings'!$B$2,VLOOKUP($A96,'Employees'!$A$2:$I$101,3,FALSE)))</f>
        <v/>
      </c>
      <c r="G96" s="13">
        <f>IF($A96="","",IF(OR('Settings'!$B$7&lt;&gt;"OK",INDEX('Settings'!$F$11:$F$16,MATCH($D96&amp;"_"&amp;$C96,'Settings'!$E$11:$E$16,0))&lt;&gt;"OK"),NA(),INDEX('Settings'!$C$11:$C$16,MATCH($D96&amp;"_"&amp;$C96,'Settings'!$E$11:$E$16,0))*'Settings'!$B$4*$E96))</f>
        <v/>
      </c>
      <c r="H96" s="8">
        <f>IF($A96="","",INDEX('Settings'!$D$11:$D$16,MATCH($D96&amp;"_"&amp;$C96,'Settings'!$E$11:$E$16,0)))</f>
        <v/>
      </c>
      <c r="I96" s="13">
        <f>IF($A96="","",INDEX('Employees'!$F$2:$H$101,MATCH($A96,'Employees'!$A$2:$A$101,0),MATCH($C96,'Settings'!$H$11:$H$13,0)))</f>
        <v/>
      </c>
      <c r="J96" s="13">
        <f>IF($A96="","",IF(OR('Settings'!$B$3&lt;$F96,$F96&gt;'Settings'!$B$5),0,IF($H96="Front-loaded",$G96*('Settings'!$B$5-$F96+1)/('Settings'!$B$5-'Settings'!$B$2+1),$G96*(MIN('Settings'!$B$3,'Settings'!$B$5)-$F96+1)/('Settings'!$B$5-'Settings'!$B$2+1))))</f>
        <v/>
      </c>
      <c r="K96" s="13">
        <f>IF($A96="","",SUMIFS('Requests log'!$N$2:$N$1001,'Requests log'!$B$2:$B$1001,$A96,'Requests log'!$D$2:$D$1001,$C96))</f>
        <v/>
      </c>
      <c r="L96" s="13">
        <f>IF($A96="","",SUMIFS('Requests log'!$O$2:$O$1001,'Requests log'!$B$2:$B$1001,$A96,'Requests log'!$D$2:$D$1001,$C96))</f>
        <v/>
      </c>
      <c r="M96" s="13">
        <f>IF($A96="","",SUMIFS('Requests log'!$I$2:$I$1001,'Requests log'!$B$2:$B$1001,$A96,'Requests log'!$D$2:$D$1001,$C96,'Requests log'!$J$2:$J$1001,"Pending"))</f>
        <v/>
      </c>
      <c r="N96" s="13">
        <f>IF($A96="","",I96+J96-K96-L96-M96)</f>
        <v/>
      </c>
      <c r="O96" s="13">
        <f>IF($A96="","",N96/('Settings'!$B$4*E96))</f>
        <v/>
      </c>
    </row>
    <row r="97">
      <c r="A97" s="14">
        <f>IF(INDEX('Employees'!$I$2:$I$101,INT((ROW()-2)/3)+1)="","",IF(INDEX('Employees'!$I$2:$I$101,INT((ROW()-2)/3)+1)&lt;&gt;"OK",NA(),INDEX('Employees'!$A$2:$A$101,INT((ROW()-2)/3)+1)))</f>
        <v/>
      </c>
      <c r="B97" s="8">
        <f>IF($A97="","",VLOOKUP($A97,'Employees'!$A$2:$I$101,2,FALSE))</f>
        <v/>
      </c>
      <c r="C97" s="8">
        <f>IF($A97="","",INDEX('Settings'!$H$11:$H$13,MOD(ROW()-2,3)+1))</f>
        <v/>
      </c>
      <c r="D97" s="8">
        <f>IF($A97="","",VLOOKUP($A97,'Employees'!$A$2:$I$101,4,FALSE))</f>
        <v/>
      </c>
      <c r="E97" s="13">
        <f>IF($A97="","",VLOOKUP($A97,'Employees'!$A$2:$I$101,5,FALSE))</f>
        <v/>
      </c>
      <c r="F97" s="6">
        <f>IF($A97="","",MAX('Settings'!$B$2,VLOOKUP($A97,'Employees'!$A$2:$I$101,3,FALSE)))</f>
        <v/>
      </c>
      <c r="G97" s="13">
        <f>IF($A97="","",IF(OR('Settings'!$B$7&lt;&gt;"OK",INDEX('Settings'!$F$11:$F$16,MATCH($D97&amp;"_"&amp;$C97,'Settings'!$E$11:$E$16,0))&lt;&gt;"OK"),NA(),INDEX('Settings'!$C$11:$C$16,MATCH($D97&amp;"_"&amp;$C97,'Settings'!$E$11:$E$16,0))*'Settings'!$B$4*$E97))</f>
        <v/>
      </c>
      <c r="H97" s="8">
        <f>IF($A97="","",INDEX('Settings'!$D$11:$D$16,MATCH($D97&amp;"_"&amp;$C97,'Settings'!$E$11:$E$16,0)))</f>
        <v/>
      </c>
      <c r="I97" s="13">
        <f>IF($A97="","",INDEX('Employees'!$F$2:$H$101,MATCH($A97,'Employees'!$A$2:$A$101,0),MATCH($C97,'Settings'!$H$11:$H$13,0)))</f>
        <v/>
      </c>
      <c r="J97" s="13">
        <f>IF($A97="","",IF(OR('Settings'!$B$3&lt;$F97,$F97&gt;'Settings'!$B$5),0,IF($H97="Front-loaded",$G97*('Settings'!$B$5-$F97+1)/('Settings'!$B$5-'Settings'!$B$2+1),$G97*(MIN('Settings'!$B$3,'Settings'!$B$5)-$F97+1)/('Settings'!$B$5-'Settings'!$B$2+1))))</f>
        <v/>
      </c>
      <c r="K97" s="13">
        <f>IF($A97="","",SUMIFS('Requests log'!$N$2:$N$1001,'Requests log'!$B$2:$B$1001,$A97,'Requests log'!$D$2:$D$1001,$C97))</f>
        <v/>
      </c>
      <c r="L97" s="13">
        <f>IF($A97="","",SUMIFS('Requests log'!$O$2:$O$1001,'Requests log'!$B$2:$B$1001,$A97,'Requests log'!$D$2:$D$1001,$C97))</f>
        <v/>
      </c>
      <c r="M97" s="13">
        <f>IF($A97="","",SUMIFS('Requests log'!$I$2:$I$1001,'Requests log'!$B$2:$B$1001,$A97,'Requests log'!$D$2:$D$1001,$C97,'Requests log'!$J$2:$J$1001,"Pending"))</f>
        <v/>
      </c>
      <c r="N97" s="13">
        <f>IF($A97="","",I97+J97-K97-L97-M97)</f>
        <v/>
      </c>
      <c r="O97" s="13">
        <f>IF($A97="","",N97/('Settings'!$B$4*E97))</f>
        <v/>
      </c>
    </row>
    <row r="98">
      <c r="A98" s="14">
        <f>IF(INDEX('Employees'!$I$2:$I$101,INT((ROW()-2)/3)+1)="","",IF(INDEX('Employees'!$I$2:$I$101,INT((ROW()-2)/3)+1)&lt;&gt;"OK",NA(),INDEX('Employees'!$A$2:$A$101,INT((ROW()-2)/3)+1)))</f>
        <v/>
      </c>
      <c r="B98" s="8">
        <f>IF($A98="","",VLOOKUP($A98,'Employees'!$A$2:$I$101,2,FALSE))</f>
        <v/>
      </c>
      <c r="C98" s="8">
        <f>IF($A98="","",INDEX('Settings'!$H$11:$H$13,MOD(ROW()-2,3)+1))</f>
        <v/>
      </c>
      <c r="D98" s="8">
        <f>IF($A98="","",VLOOKUP($A98,'Employees'!$A$2:$I$101,4,FALSE))</f>
        <v/>
      </c>
      <c r="E98" s="13">
        <f>IF($A98="","",VLOOKUP($A98,'Employees'!$A$2:$I$101,5,FALSE))</f>
        <v/>
      </c>
      <c r="F98" s="6">
        <f>IF($A98="","",MAX('Settings'!$B$2,VLOOKUP($A98,'Employees'!$A$2:$I$101,3,FALSE)))</f>
        <v/>
      </c>
      <c r="G98" s="13">
        <f>IF($A98="","",IF(OR('Settings'!$B$7&lt;&gt;"OK",INDEX('Settings'!$F$11:$F$16,MATCH($D98&amp;"_"&amp;$C98,'Settings'!$E$11:$E$16,0))&lt;&gt;"OK"),NA(),INDEX('Settings'!$C$11:$C$16,MATCH($D98&amp;"_"&amp;$C98,'Settings'!$E$11:$E$16,0))*'Settings'!$B$4*$E98))</f>
        <v/>
      </c>
      <c r="H98" s="8">
        <f>IF($A98="","",INDEX('Settings'!$D$11:$D$16,MATCH($D98&amp;"_"&amp;$C98,'Settings'!$E$11:$E$16,0)))</f>
        <v/>
      </c>
      <c r="I98" s="13">
        <f>IF($A98="","",INDEX('Employees'!$F$2:$H$101,MATCH($A98,'Employees'!$A$2:$A$101,0),MATCH($C98,'Settings'!$H$11:$H$13,0)))</f>
        <v/>
      </c>
      <c r="J98" s="13">
        <f>IF($A98="","",IF(OR('Settings'!$B$3&lt;$F98,$F98&gt;'Settings'!$B$5),0,IF($H98="Front-loaded",$G98*('Settings'!$B$5-$F98+1)/('Settings'!$B$5-'Settings'!$B$2+1),$G98*(MIN('Settings'!$B$3,'Settings'!$B$5)-$F98+1)/('Settings'!$B$5-'Settings'!$B$2+1))))</f>
        <v/>
      </c>
      <c r="K98" s="13">
        <f>IF($A98="","",SUMIFS('Requests log'!$N$2:$N$1001,'Requests log'!$B$2:$B$1001,$A98,'Requests log'!$D$2:$D$1001,$C98))</f>
        <v/>
      </c>
      <c r="L98" s="13">
        <f>IF($A98="","",SUMIFS('Requests log'!$O$2:$O$1001,'Requests log'!$B$2:$B$1001,$A98,'Requests log'!$D$2:$D$1001,$C98))</f>
        <v/>
      </c>
      <c r="M98" s="13">
        <f>IF($A98="","",SUMIFS('Requests log'!$I$2:$I$1001,'Requests log'!$B$2:$B$1001,$A98,'Requests log'!$D$2:$D$1001,$C98,'Requests log'!$J$2:$J$1001,"Pending"))</f>
        <v/>
      </c>
      <c r="N98" s="13">
        <f>IF($A98="","",I98+J98-K98-L98-M98)</f>
        <v/>
      </c>
      <c r="O98" s="13">
        <f>IF($A98="","",N98/('Settings'!$B$4*E98))</f>
        <v/>
      </c>
    </row>
    <row r="99">
      <c r="A99" s="14">
        <f>IF(INDEX('Employees'!$I$2:$I$101,INT((ROW()-2)/3)+1)="","",IF(INDEX('Employees'!$I$2:$I$101,INT((ROW()-2)/3)+1)&lt;&gt;"OK",NA(),INDEX('Employees'!$A$2:$A$101,INT((ROW()-2)/3)+1)))</f>
        <v/>
      </c>
      <c r="B99" s="8">
        <f>IF($A99="","",VLOOKUP($A99,'Employees'!$A$2:$I$101,2,FALSE))</f>
        <v/>
      </c>
      <c r="C99" s="8">
        <f>IF($A99="","",INDEX('Settings'!$H$11:$H$13,MOD(ROW()-2,3)+1))</f>
        <v/>
      </c>
      <c r="D99" s="8">
        <f>IF($A99="","",VLOOKUP($A99,'Employees'!$A$2:$I$101,4,FALSE))</f>
        <v/>
      </c>
      <c r="E99" s="13">
        <f>IF($A99="","",VLOOKUP($A99,'Employees'!$A$2:$I$101,5,FALSE))</f>
        <v/>
      </c>
      <c r="F99" s="6">
        <f>IF($A99="","",MAX('Settings'!$B$2,VLOOKUP($A99,'Employees'!$A$2:$I$101,3,FALSE)))</f>
        <v/>
      </c>
      <c r="G99" s="13">
        <f>IF($A99="","",IF(OR('Settings'!$B$7&lt;&gt;"OK",INDEX('Settings'!$F$11:$F$16,MATCH($D99&amp;"_"&amp;$C99,'Settings'!$E$11:$E$16,0))&lt;&gt;"OK"),NA(),INDEX('Settings'!$C$11:$C$16,MATCH($D99&amp;"_"&amp;$C99,'Settings'!$E$11:$E$16,0))*'Settings'!$B$4*$E99))</f>
        <v/>
      </c>
      <c r="H99" s="8">
        <f>IF($A99="","",INDEX('Settings'!$D$11:$D$16,MATCH($D99&amp;"_"&amp;$C99,'Settings'!$E$11:$E$16,0)))</f>
        <v/>
      </c>
      <c r="I99" s="13">
        <f>IF($A99="","",INDEX('Employees'!$F$2:$H$101,MATCH($A99,'Employees'!$A$2:$A$101,0),MATCH($C99,'Settings'!$H$11:$H$13,0)))</f>
        <v/>
      </c>
      <c r="J99" s="13">
        <f>IF($A99="","",IF(OR('Settings'!$B$3&lt;$F99,$F99&gt;'Settings'!$B$5),0,IF($H99="Front-loaded",$G99*('Settings'!$B$5-$F99+1)/('Settings'!$B$5-'Settings'!$B$2+1),$G99*(MIN('Settings'!$B$3,'Settings'!$B$5)-$F99+1)/('Settings'!$B$5-'Settings'!$B$2+1))))</f>
        <v/>
      </c>
      <c r="K99" s="13">
        <f>IF($A99="","",SUMIFS('Requests log'!$N$2:$N$1001,'Requests log'!$B$2:$B$1001,$A99,'Requests log'!$D$2:$D$1001,$C99))</f>
        <v/>
      </c>
      <c r="L99" s="13">
        <f>IF($A99="","",SUMIFS('Requests log'!$O$2:$O$1001,'Requests log'!$B$2:$B$1001,$A99,'Requests log'!$D$2:$D$1001,$C99))</f>
        <v/>
      </c>
      <c r="M99" s="13">
        <f>IF($A99="","",SUMIFS('Requests log'!$I$2:$I$1001,'Requests log'!$B$2:$B$1001,$A99,'Requests log'!$D$2:$D$1001,$C99,'Requests log'!$J$2:$J$1001,"Pending"))</f>
        <v/>
      </c>
      <c r="N99" s="13">
        <f>IF($A99="","",I99+J99-K99-L99-M99)</f>
        <v/>
      </c>
      <c r="O99" s="13">
        <f>IF($A99="","",N99/('Settings'!$B$4*E99))</f>
        <v/>
      </c>
    </row>
    <row r="100">
      <c r="A100" s="14">
        <f>IF(INDEX('Employees'!$I$2:$I$101,INT((ROW()-2)/3)+1)="","",IF(INDEX('Employees'!$I$2:$I$101,INT((ROW()-2)/3)+1)&lt;&gt;"OK",NA(),INDEX('Employees'!$A$2:$A$101,INT((ROW()-2)/3)+1)))</f>
        <v/>
      </c>
      <c r="B100" s="8">
        <f>IF($A100="","",VLOOKUP($A100,'Employees'!$A$2:$I$101,2,FALSE))</f>
        <v/>
      </c>
      <c r="C100" s="8">
        <f>IF($A100="","",INDEX('Settings'!$H$11:$H$13,MOD(ROW()-2,3)+1))</f>
        <v/>
      </c>
      <c r="D100" s="8">
        <f>IF($A100="","",VLOOKUP($A100,'Employees'!$A$2:$I$101,4,FALSE))</f>
        <v/>
      </c>
      <c r="E100" s="13">
        <f>IF($A100="","",VLOOKUP($A100,'Employees'!$A$2:$I$101,5,FALSE))</f>
        <v/>
      </c>
      <c r="F100" s="6">
        <f>IF($A100="","",MAX('Settings'!$B$2,VLOOKUP($A100,'Employees'!$A$2:$I$101,3,FALSE)))</f>
        <v/>
      </c>
      <c r="G100" s="13">
        <f>IF($A100="","",IF(OR('Settings'!$B$7&lt;&gt;"OK",INDEX('Settings'!$F$11:$F$16,MATCH($D100&amp;"_"&amp;$C100,'Settings'!$E$11:$E$16,0))&lt;&gt;"OK"),NA(),INDEX('Settings'!$C$11:$C$16,MATCH($D100&amp;"_"&amp;$C100,'Settings'!$E$11:$E$16,0))*'Settings'!$B$4*$E100))</f>
        <v/>
      </c>
      <c r="H100" s="8">
        <f>IF($A100="","",INDEX('Settings'!$D$11:$D$16,MATCH($D100&amp;"_"&amp;$C100,'Settings'!$E$11:$E$16,0)))</f>
        <v/>
      </c>
      <c r="I100" s="13">
        <f>IF($A100="","",INDEX('Employees'!$F$2:$H$101,MATCH($A100,'Employees'!$A$2:$A$101,0),MATCH($C100,'Settings'!$H$11:$H$13,0)))</f>
        <v/>
      </c>
      <c r="J100" s="13">
        <f>IF($A100="","",IF(OR('Settings'!$B$3&lt;$F100,$F100&gt;'Settings'!$B$5),0,IF($H100="Front-loaded",$G100*('Settings'!$B$5-$F100+1)/('Settings'!$B$5-'Settings'!$B$2+1),$G100*(MIN('Settings'!$B$3,'Settings'!$B$5)-$F100+1)/('Settings'!$B$5-'Settings'!$B$2+1))))</f>
        <v/>
      </c>
      <c r="K100" s="13">
        <f>IF($A100="","",SUMIFS('Requests log'!$N$2:$N$1001,'Requests log'!$B$2:$B$1001,$A100,'Requests log'!$D$2:$D$1001,$C100))</f>
        <v/>
      </c>
      <c r="L100" s="13">
        <f>IF($A100="","",SUMIFS('Requests log'!$O$2:$O$1001,'Requests log'!$B$2:$B$1001,$A100,'Requests log'!$D$2:$D$1001,$C100))</f>
        <v/>
      </c>
      <c r="M100" s="13">
        <f>IF($A100="","",SUMIFS('Requests log'!$I$2:$I$1001,'Requests log'!$B$2:$B$1001,$A100,'Requests log'!$D$2:$D$1001,$C100,'Requests log'!$J$2:$J$1001,"Pending"))</f>
        <v/>
      </c>
      <c r="N100" s="13">
        <f>IF($A100="","",I100+J100-K100-L100-M100)</f>
        <v/>
      </c>
      <c r="O100" s="13">
        <f>IF($A100="","",N100/('Settings'!$B$4*E100))</f>
        <v/>
      </c>
    </row>
    <row r="101">
      <c r="A101" s="14">
        <f>IF(INDEX('Employees'!$I$2:$I$101,INT((ROW()-2)/3)+1)="","",IF(INDEX('Employees'!$I$2:$I$101,INT((ROW()-2)/3)+1)&lt;&gt;"OK",NA(),INDEX('Employees'!$A$2:$A$101,INT((ROW()-2)/3)+1)))</f>
        <v/>
      </c>
      <c r="B101" s="8">
        <f>IF($A101="","",VLOOKUP($A101,'Employees'!$A$2:$I$101,2,FALSE))</f>
        <v/>
      </c>
      <c r="C101" s="8">
        <f>IF($A101="","",INDEX('Settings'!$H$11:$H$13,MOD(ROW()-2,3)+1))</f>
        <v/>
      </c>
      <c r="D101" s="8">
        <f>IF($A101="","",VLOOKUP($A101,'Employees'!$A$2:$I$101,4,FALSE))</f>
        <v/>
      </c>
      <c r="E101" s="13">
        <f>IF($A101="","",VLOOKUP($A101,'Employees'!$A$2:$I$101,5,FALSE))</f>
        <v/>
      </c>
      <c r="F101" s="6">
        <f>IF($A101="","",MAX('Settings'!$B$2,VLOOKUP($A101,'Employees'!$A$2:$I$101,3,FALSE)))</f>
        <v/>
      </c>
      <c r="G101" s="13">
        <f>IF($A101="","",IF(OR('Settings'!$B$7&lt;&gt;"OK",INDEX('Settings'!$F$11:$F$16,MATCH($D101&amp;"_"&amp;$C101,'Settings'!$E$11:$E$16,0))&lt;&gt;"OK"),NA(),INDEX('Settings'!$C$11:$C$16,MATCH($D101&amp;"_"&amp;$C101,'Settings'!$E$11:$E$16,0))*'Settings'!$B$4*$E101))</f>
        <v/>
      </c>
      <c r="H101" s="8">
        <f>IF($A101="","",INDEX('Settings'!$D$11:$D$16,MATCH($D101&amp;"_"&amp;$C101,'Settings'!$E$11:$E$16,0)))</f>
        <v/>
      </c>
      <c r="I101" s="13">
        <f>IF($A101="","",INDEX('Employees'!$F$2:$H$101,MATCH($A101,'Employees'!$A$2:$A$101,0),MATCH($C101,'Settings'!$H$11:$H$13,0)))</f>
        <v/>
      </c>
      <c r="J101" s="13">
        <f>IF($A101="","",IF(OR('Settings'!$B$3&lt;$F101,$F101&gt;'Settings'!$B$5),0,IF($H101="Front-loaded",$G101*('Settings'!$B$5-$F101+1)/('Settings'!$B$5-'Settings'!$B$2+1),$G101*(MIN('Settings'!$B$3,'Settings'!$B$5)-$F101+1)/('Settings'!$B$5-'Settings'!$B$2+1))))</f>
        <v/>
      </c>
      <c r="K101" s="13">
        <f>IF($A101="","",SUMIFS('Requests log'!$N$2:$N$1001,'Requests log'!$B$2:$B$1001,$A101,'Requests log'!$D$2:$D$1001,$C101))</f>
        <v/>
      </c>
      <c r="L101" s="13">
        <f>IF($A101="","",SUMIFS('Requests log'!$O$2:$O$1001,'Requests log'!$B$2:$B$1001,$A101,'Requests log'!$D$2:$D$1001,$C101))</f>
        <v/>
      </c>
      <c r="M101" s="13">
        <f>IF($A101="","",SUMIFS('Requests log'!$I$2:$I$1001,'Requests log'!$B$2:$B$1001,$A101,'Requests log'!$D$2:$D$1001,$C101,'Requests log'!$J$2:$J$1001,"Pending"))</f>
        <v/>
      </c>
      <c r="N101" s="13">
        <f>IF($A101="","",I101+J101-K101-L101-M101)</f>
        <v/>
      </c>
      <c r="O101" s="13">
        <f>IF($A101="","",N101/('Settings'!$B$4*E101))</f>
        <v/>
      </c>
    </row>
    <row r="102">
      <c r="A102" s="14">
        <f>IF(INDEX('Employees'!$I$2:$I$101,INT((ROW()-2)/3)+1)="","",IF(INDEX('Employees'!$I$2:$I$101,INT((ROW()-2)/3)+1)&lt;&gt;"OK",NA(),INDEX('Employees'!$A$2:$A$101,INT((ROW()-2)/3)+1)))</f>
        <v/>
      </c>
      <c r="B102" s="8">
        <f>IF($A102="","",VLOOKUP($A102,'Employees'!$A$2:$I$101,2,FALSE))</f>
        <v/>
      </c>
      <c r="C102" s="8">
        <f>IF($A102="","",INDEX('Settings'!$H$11:$H$13,MOD(ROW()-2,3)+1))</f>
        <v/>
      </c>
      <c r="D102" s="8">
        <f>IF($A102="","",VLOOKUP($A102,'Employees'!$A$2:$I$101,4,FALSE))</f>
        <v/>
      </c>
      <c r="E102" s="13">
        <f>IF($A102="","",VLOOKUP($A102,'Employees'!$A$2:$I$101,5,FALSE))</f>
        <v/>
      </c>
      <c r="F102" s="6">
        <f>IF($A102="","",MAX('Settings'!$B$2,VLOOKUP($A102,'Employees'!$A$2:$I$101,3,FALSE)))</f>
        <v/>
      </c>
      <c r="G102" s="13">
        <f>IF($A102="","",IF(OR('Settings'!$B$7&lt;&gt;"OK",INDEX('Settings'!$F$11:$F$16,MATCH($D102&amp;"_"&amp;$C102,'Settings'!$E$11:$E$16,0))&lt;&gt;"OK"),NA(),INDEX('Settings'!$C$11:$C$16,MATCH($D102&amp;"_"&amp;$C102,'Settings'!$E$11:$E$16,0))*'Settings'!$B$4*$E102))</f>
        <v/>
      </c>
      <c r="H102" s="8">
        <f>IF($A102="","",INDEX('Settings'!$D$11:$D$16,MATCH($D102&amp;"_"&amp;$C102,'Settings'!$E$11:$E$16,0)))</f>
        <v/>
      </c>
      <c r="I102" s="13">
        <f>IF($A102="","",INDEX('Employees'!$F$2:$H$101,MATCH($A102,'Employees'!$A$2:$A$101,0),MATCH($C102,'Settings'!$H$11:$H$13,0)))</f>
        <v/>
      </c>
      <c r="J102" s="13">
        <f>IF($A102="","",IF(OR('Settings'!$B$3&lt;$F102,$F102&gt;'Settings'!$B$5),0,IF($H102="Front-loaded",$G102*('Settings'!$B$5-$F102+1)/('Settings'!$B$5-'Settings'!$B$2+1),$G102*(MIN('Settings'!$B$3,'Settings'!$B$5)-$F102+1)/('Settings'!$B$5-'Settings'!$B$2+1))))</f>
        <v/>
      </c>
      <c r="K102" s="13">
        <f>IF($A102="","",SUMIFS('Requests log'!$N$2:$N$1001,'Requests log'!$B$2:$B$1001,$A102,'Requests log'!$D$2:$D$1001,$C102))</f>
        <v/>
      </c>
      <c r="L102" s="13">
        <f>IF($A102="","",SUMIFS('Requests log'!$O$2:$O$1001,'Requests log'!$B$2:$B$1001,$A102,'Requests log'!$D$2:$D$1001,$C102))</f>
        <v/>
      </c>
      <c r="M102" s="13">
        <f>IF($A102="","",SUMIFS('Requests log'!$I$2:$I$1001,'Requests log'!$B$2:$B$1001,$A102,'Requests log'!$D$2:$D$1001,$C102,'Requests log'!$J$2:$J$1001,"Pending"))</f>
        <v/>
      </c>
      <c r="N102" s="13">
        <f>IF($A102="","",I102+J102-K102-L102-M102)</f>
        <v/>
      </c>
      <c r="O102" s="13">
        <f>IF($A102="","",N102/('Settings'!$B$4*E102))</f>
        <v/>
      </c>
    </row>
    <row r="103">
      <c r="A103" s="14">
        <f>IF(INDEX('Employees'!$I$2:$I$101,INT((ROW()-2)/3)+1)="","",IF(INDEX('Employees'!$I$2:$I$101,INT((ROW()-2)/3)+1)&lt;&gt;"OK",NA(),INDEX('Employees'!$A$2:$A$101,INT((ROW()-2)/3)+1)))</f>
        <v/>
      </c>
      <c r="B103" s="8">
        <f>IF($A103="","",VLOOKUP($A103,'Employees'!$A$2:$I$101,2,FALSE))</f>
        <v/>
      </c>
      <c r="C103" s="8">
        <f>IF($A103="","",INDEX('Settings'!$H$11:$H$13,MOD(ROW()-2,3)+1))</f>
        <v/>
      </c>
      <c r="D103" s="8">
        <f>IF($A103="","",VLOOKUP($A103,'Employees'!$A$2:$I$101,4,FALSE))</f>
        <v/>
      </c>
      <c r="E103" s="13">
        <f>IF($A103="","",VLOOKUP($A103,'Employees'!$A$2:$I$101,5,FALSE))</f>
        <v/>
      </c>
      <c r="F103" s="6">
        <f>IF($A103="","",MAX('Settings'!$B$2,VLOOKUP($A103,'Employees'!$A$2:$I$101,3,FALSE)))</f>
        <v/>
      </c>
      <c r="G103" s="13">
        <f>IF($A103="","",IF(OR('Settings'!$B$7&lt;&gt;"OK",INDEX('Settings'!$F$11:$F$16,MATCH($D103&amp;"_"&amp;$C103,'Settings'!$E$11:$E$16,0))&lt;&gt;"OK"),NA(),INDEX('Settings'!$C$11:$C$16,MATCH($D103&amp;"_"&amp;$C103,'Settings'!$E$11:$E$16,0))*'Settings'!$B$4*$E103))</f>
        <v/>
      </c>
      <c r="H103" s="8">
        <f>IF($A103="","",INDEX('Settings'!$D$11:$D$16,MATCH($D103&amp;"_"&amp;$C103,'Settings'!$E$11:$E$16,0)))</f>
        <v/>
      </c>
      <c r="I103" s="13">
        <f>IF($A103="","",INDEX('Employees'!$F$2:$H$101,MATCH($A103,'Employees'!$A$2:$A$101,0),MATCH($C103,'Settings'!$H$11:$H$13,0)))</f>
        <v/>
      </c>
      <c r="J103" s="13">
        <f>IF($A103="","",IF(OR('Settings'!$B$3&lt;$F103,$F103&gt;'Settings'!$B$5),0,IF($H103="Front-loaded",$G103*('Settings'!$B$5-$F103+1)/('Settings'!$B$5-'Settings'!$B$2+1),$G103*(MIN('Settings'!$B$3,'Settings'!$B$5)-$F103+1)/('Settings'!$B$5-'Settings'!$B$2+1))))</f>
        <v/>
      </c>
      <c r="K103" s="13">
        <f>IF($A103="","",SUMIFS('Requests log'!$N$2:$N$1001,'Requests log'!$B$2:$B$1001,$A103,'Requests log'!$D$2:$D$1001,$C103))</f>
        <v/>
      </c>
      <c r="L103" s="13">
        <f>IF($A103="","",SUMIFS('Requests log'!$O$2:$O$1001,'Requests log'!$B$2:$B$1001,$A103,'Requests log'!$D$2:$D$1001,$C103))</f>
        <v/>
      </c>
      <c r="M103" s="13">
        <f>IF($A103="","",SUMIFS('Requests log'!$I$2:$I$1001,'Requests log'!$B$2:$B$1001,$A103,'Requests log'!$D$2:$D$1001,$C103,'Requests log'!$J$2:$J$1001,"Pending"))</f>
        <v/>
      </c>
      <c r="N103" s="13">
        <f>IF($A103="","",I103+J103-K103-L103-M103)</f>
        <v/>
      </c>
      <c r="O103" s="13">
        <f>IF($A103="","",N103/('Settings'!$B$4*E103))</f>
        <v/>
      </c>
    </row>
    <row r="104">
      <c r="A104" s="14">
        <f>IF(INDEX('Employees'!$I$2:$I$101,INT((ROW()-2)/3)+1)="","",IF(INDEX('Employees'!$I$2:$I$101,INT((ROW()-2)/3)+1)&lt;&gt;"OK",NA(),INDEX('Employees'!$A$2:$A$101,INT((ROW()-2)/3)+1)))</f>
        <v/>
      </c>
      <c r="B104" s="8">
        <f>IF($A104="","",VLOOKUP($A104,'Employees'!$A$2:$I$101,2,FALSE))</f>
        <v/>
      </c>
      <c r="C104" s="8">
        <f>IF($A104="","",INDEX('Settings'!$H$11:$H$13,MOD(ROW()-2,3)+1))</f>
        <v/>
      </c>
      <c r="D104" s="8">
        <f>IF($A104="","",VLOOKUP($A104,'Employees'!$A$2:$I$101,4,FALSE))</f>
        <v/>
      </c>
      <c r="E104" s="13">
        <f>IF($A104="","",VLOOKUP($A104,'Employees'!$A$2:$I$101,5,FALSE))</f>
        <v/>
      </c>
      <c r="F104" s="6">
        <f>IF($A104="","",MAX('Settings'!$B$2,VLOOKUP($A104,'Employees'!$A$2:$I$101,3,FALSE)))</f>
        <v/>
      </c>
      <c r="G104" s="13">
        <f>IF($A104="","",IF(OR('Settings'!$B$7&lt;&gt;"OK",INDEX('Settings'!$F$11:$F$16,MATCH($D104&amp;"_"&amp;$C104,'Settings'!$E$11:$E$16,0))&lt;&gt;"OK"),NA(),INDEX('Settings'!$C$11:$C$16,MATCH($D104&amp;"_"&amp;$C104,'Settings'!$E$11:$E$16,0))*'Settings'!$B$4*$E104))</f>
        <v/>
      </c>
      <c r="H104" s="8">
        <f>IF($A104="","",INDEX('Settings'!$D$11:$D$16,MATCH($D104&amp;"_"&amp;$C104,'Settings'!$E$11:$E$16,0)))</f>
        <v/>
      </c>
      <c r="I104" s="13">
        <f>IF($A104="","",INDEX('Employees'!$F$2:$H$101,MATCH($A104,'Employees'!$A$2:$A$101,0),MATCH($C104,'Settings'!$H$11:$H$13,0)))</f>
        <v/>
      </c>
      <c r="J104" s="13">
        <f>IF($A104="","",IF(OR('Settings'!$B$3&lt;$F104,$F104&gt;'Settings'!$B$5),0,IF($H104="Front-loaded",$G104*('Settings'!$B$5-$F104+1)/('Settings'!$B$5-'Settings'!$B$2+1),$G104*(MIN('Settings'!$B$3,'Settings'!$B$5)-$F104+1)/('Settings'!$B$5-'Settings'!$B$2+1))))</f>
        <v/>
      </c>
      <c r="K104" s="13">
        <f>IF($A104="","",SUMIFS('Requests log'!$N$2:$N$1001,'Requests log'!$B$2:$B$1001,$A104,'Requests log'!$D$2:$D$1001,$C104))</f>
        <v/>
      </c>
      <c r="L104" s="13">
        <f>IF($A104="","",SUMIFS('Requests log'!$O$2:$O$1001,'Requests log'!$B$2:$B$1001,$A104,'Requests log'!$D$2:$D$1001,$C104))</f>
        <v/>
      </c>
      <c r="M104" s="13">
        <f>IF($A104="","",SUMIFS('Requests log'!$I$2:$I$1001,'Requests log'!$B$2:$B$1001,$A104,'Requests log'!$D$2:$D$1001,$C104,'Requests log'!$J$2:$J$1001,"Pending"))</f>
        <v/>
      </c>
      <c r="N104" s="13">
        <f>IF($A104="","",I104+J104-K104-L104-M104)</f>
        <v/>
      </c>
      <c r="O104" s="13">
        <f>IF($A104="","",N104/('Settings'!$B$4*E104))</f>
        <v/>
      </c>
    </row>
    <row r="105">
      <c r="A105" s="14">
        <f>IF(INDEX('Employees'!$I$2:$I$101,INT((ROW()-2)/3)+1)="","",IF(INDEX('Employees'!$I$2:$I$101,INT((ROW()-2)/3)+1)&lt;&gt;"OK",NA(),INDEX('Employees'!$A$2:$A$101,INT((ROW()-2)/3)+1)))</f>
        <v/>
      </c>
      <c r="B105" s="8">
        <f>IF($A105="","",VLOOKUP($A105,'Employees'!$A$2:$I$101,2,FALSE))</f>
        <v/>
      </c>
      <c r="C105" s="8">
        <f>IF($A105="","",INDEX('Settings'!$H$11:$H$13,MOD(ROW()-2,3)+1))</f>
        <v/>
      </c>
      <c r="D105" s="8">
        <f>IF($A105="","",VLOOKUP($A105,'Employees'!$A$2:$I$101,4,FALSE))</f>
        <v/>
      </c>
      <c r="E105" s="13">
        <f>IF($A105="","",VLOOKUP($A105,'Employees'!$A$2:$I$101,5,FALSE))</f>
        <v/>
      </c>
      <c r="F105" s="6">
        <f>IF($A105="","",MAX('Settings'!$B$2,VLOOKUP($A105,'Employees'!$A$2:$I$101,3,FALSE)))</f>
        <v/>
      </c>
      <c r="G105" s="13">
        <f>IF($A105="","",IF(OR('Settings'!$B$7&lt;&gt;"OK",INDEX('Settings'!$F$11:$F$16,MATCH($D105&amp;"_"&amp;$C105,'Settings'!$E$11:$E$16,0))&lt;&gt;"OK"),NA(),INDEX('Settings'!$C$11:$C$16,MATCH($D105&amp;"_"&amp;$C105,'Settings'!$E$11:$E$16,0))*'Settings'!$B$4*$E105))</f>
        <v/>
      </c>
      <c r="H105" s="8">
        <f>IF($A105="","",INDEX('Settings'!$D$11:$D$16,MATCH($D105&amp;"_"&amp;$C105,'Settings'!$E$11:$E$16,0)))</f>
        <v/>
      </c>
      <c r="I105" s="13">
        <f>IF($A105="","",INDEX('Employees'!$F$2:$H$101,MATCH($A105,'Employees'!$A$2:$A$101,0),MATCH($C105,'Settings'!$H$11:$H$13,0)))</f>
        <v/>
      </c>
      <c r="J105" s="13">
        <f>IF($A105="","",IF(OR('Settings'!$B$3&lt;$F105,$F105&gt;'Settings'!$B$5),0,IF($H105="Front-loaded",$G105*('Settings'!$B$5-$F105+1)/('Settings'!$B$5-'Settings'!$B$2+1),$G105*(MIN('Settings'!$B$3,'Settings'!$B$5)-$F105+1)/('Settings'!$B$5-'Settings'!$B$2+1))))</f>
        <v/>
      </c>
      <c r="K105" s="13">
        <f>IF($A105="","",SUMIFS('Requests log'!$N$2:$N$1001,'Requests log'!$B$2:$B$1001,$A105,'Requests log'!$D$2:$D$1001,$C105))</f>
        <v/>
      </c>
      <c r="L105" s="13">
        <f>IF($A105="","",SUMIFS('Requests log'!$O$2:$O$1001,'Requests log'!$B$2:$B$1001,$A105,'Requests log'!$D$2:$D$1001,$C105))</f>
        <v/>
      </c>
      <c r="M105" s="13">
        <f>IF($A105="","",SUMIFS('Requests log'!$I$2:$I$1001,'Requests log'!$B$2:$B$1001,$A105,'Requests log'!$D$2:$D$1001,$C105,'Requests log'!$J$2:$J$1001,"Pending"))</f>
        <v/>
      </c>
      <c r="N105" s="13">
        <f>IF($A105="","",I105+J105-K105-L105-M105)</f>
        <v/>
      </c>
      <c r="O105" s="13">
        <f>IF($A105="","",N105/('Settings'!$B$4*E105))</f>
        <v/>
      </c>
    </row>
    <row r="106">
      <c r="A106" s="14">
        <f>IF(INDEX('Employees'!$I$2:$I$101,INT((ROW()-2)/3)+1)="","",IF(INDEX('Employees'!$I$2:$I$101,INT((ROW()-2)/3)+1)&lt;&gt;"OK",NA(),INDEX('Employees'!$A$2:$A$101,INT((ROW()-2)/3)+1)))</f>
        <v/>
      </c>
      <c r="B106" s="8">
        <f>IF($A106="","",VLOOKUP($A106,'Employees'!$A$2:$I$101,2,FALSE))</f>
        <v/>
      </c>
      <c r="C106" s="8">
        <f>IF($A106="","",INDEX('Settings'!$H$11:$H$13,MOD(ROW()-2,3)+1))</f>
        <v/>
      </c>
      <c r="D106" s="8">
        <f>IF($A106="","",VLOOKUP($A106,'Employees'!$A$2:$I$101,4,FALSE))</f>
        <v/>
      </c>
      <c r="E106" s="13">
        <f>IF($A106="","",VLOOKUP($A106,'Employees'!$A$2:$I$101,5,FALSE))</f>
        <v/>
      </c>
      <c r="F106" s="6">
        <f>IF($A106="","",MAX('Settings'!$B$2,VLOOKUP($A106,'Employees'!$A$2:$I$101,3,FALSE)))</f>
        <v/>
      </c>
      <c r="G106" s="13">
        <f>IF($A106="","",IF(OR('Settings'!$B$7&lt;&gt;"OK",INDEX('Settings'!$F$11:$F$16,MATCH($D106&amp;"_"&amp;$C106,'Settings'!$E$11:$E$16,0))&lt;&gt;"OK"),NA(),INDEX('Settings'!$C$11:$C$16,MATCH($D106&amp;"_"&amp;$C106,'Settings'!$E$11:$E$16,0))*'Settings'!$B$4*$E106))</f>
        <v/>
      </c>
      <c r="H106" s="8">
        <f>IF($A106="","",INDEX('Settings'!$D$11:$D$16,MATCH($D106&amp;"_"&amp;$C106,'Settings'!$E$11:$E$16,0)))</f>
        <v/>
      </c>
      <c r="I106" s="13">
        <f>IF($A106="","",INDEX('Employees'!$F$2:$H$101,MATCH($A106,'Employees'!$A$2:$A$101,0),MATCH($C106,'Settings'!$H$11:$H$13,0)))</f>
        <v/>
      </c>
      <c r="J106" s="13">
        <f>IF($A106="","",IF(OR('Settings'!$B$3&lt;$F106,$F106&gt;'Settings'!$B$5),0,IF($H106="Front-loaded",$G106*('Settings'!$B$5-$F106+1)/('Settings'!$B$5-'Settings'!$B$2+1),$G106*(MIN('Settings'!$B$3,'Settings'!$B$5)-$F106+1)/('Settings'!$B$5-'Settings'!$B$2+1))))</f>
        <v/>
      </c>
      <c r="K106" s="13">
        <f>IF($A106="","",SUMIFS('Requests log'!$N$2:$N$1001,'Requests log'!$B$2:$B$1001,$A106,'Requests log'!$D$2:$D$1001,$C106))</f>
        <v/>
      </c>
      <c r="L106" s="13">
        <f>IF($A106="","",SUMIFS('Requests log'!$O$2:$O$1001,'Requests log'!$B$2:$B$1001,$A106,'Requests log'!$D$2:$D$1001,$C106))</f>
        <v/>
      </c>
      <c r="M106" s="13">
        <f>IF($A106="","",SUMIFS('Requests log'!$I$2:$I$1001,'Requests log'!$B$2:$B$1001,$A106,'Requests log'!$D$2:$D$1001,$C106,'Requests log'!$J$2:$J$1001,"Pending"))</f>
        <v/>
      </c>
      <c r="N106" s="13">
        <f>IF($A106="","",I106+J106-K106-L106-M106)</f>
        <v/>
      </c>
      <c r="O106" s="13">
        <f>IF($A106="","",N106/('Settings'!$B$4*E106))</f>
        <v/>
      </c>
    </row>
    <row r="107">
      <c r="A107" s="14">
        <f>IF(INDEX('Employees'!$I$2:$I$101,INT((ROW()-2)/3)+1)="","",IF(INDEX('Employees'!$I$2:$I$101,INT((ROW()-2)/3)+1)&lt;&gt;"OK",NA(),INDEX('Employees'!$A$2:$A$101,INT((ROW()-2)/3)+1)))</f>
        <v/>
      </c>
      <c r="B107" s="8">
        <f>IF($A107="","",VLOOKUP($A107,'Employees'!$A$2:$I$101,2,FALSE))</f>
        <v/>
      </c>
      <c r="C107" s="8">
        <f>IF($A107="","",INDEX('Settings'!$H$11:$H$13,MOD(ROW()-2,3)+1))</f>
        <v/>
      </c>
      <c r="D107" s="8">
        <f>IF($A107="","",VLOOKUP($A107,'Employees'!$A$2:$I$101,4,FALSE))</f>
        <v/>
      </c>
      <c r="E107" s="13">
        <f>IF($A107="","",VLOOKUP($A107,'Employees'!$A$2:$I$101,5,FALSE))</f>
        <v/>
      </c>
      <c r="F107" s="6">
        <f>IF($A107="","",MAX('Settings'!$B$2,VLOOKUP($A107,'Employees'!$A$2:$I$101,3,FALSE)))</f>
        <v/>
      </c>
      <c r="G107" s="13">
        <f>IF($A107="","",IF(OR('Settings'!$B$7&lt;&gt;"OK",INDEX('Settings'!$F$11:$F$16,MATCH($D107&amp;"_"&amp;$C107,'Settings'!$E$11:$E$16,0))&lt;&gt;"OK"),NA(),INDEX('Settings'!$C$11:$C$16,MATCH($D107&amp;"_"&amp;$C107,'Settings'!$E$11:$E$16,0))*'Settings'!$B$4*$E107))</f>
        <v/>
      </c>
      <c r="H107" s="8">
        <f>IF($A107="","",INDEX('Settings'!$D$11:$D$16,MATCH($D107&amp;"_"&amp;$C107,'Settings'!$E$11:$E$16,0)))</f>
        <v/>
      </c>
      <c r="I107" s="13">
        <f>IF($A107="","",INDEX('Employees'!$F$2:$H$101,MATCH($A107,'Employees'!$A$2:$A$101,0),MATCH($C107,'Settings'!$H$11:$H$13,0)))</f>
        <v/>
      </c>
      <c r="J107" s="13">
        <f>IF($A107="","",IF(OR('Settings'!$B$3&lt;$F107,$F107&gt;'Settings'!$B$5),0,IF($H107="Front-loaded",$G107*('Settings'!$B$5-$F107+1)/('Settings'!$B$5-'Settings'!$B$2+1),$G107*(MIN('Settings'!$B$3,'Settings'!$B$5)-$F107+1)/('Settings'!$B$5-'Settings'!$B$2+1))))</f>
        <v/>
      </c>
      <c r="K107" s="13">
        <f>IF($A107="","",SUMIFS('Requests log'!$N$2:$N$1001,'Requests log'!$B$2:$B$1001,$A107,'Requests log'!$D$2:$D$1001,$C107))</f>
        <v/>
      </c>
      <c r="L107" s="13">
        <f>IF($A107="","",SUMIFS('Requests log'!$O$2:$O$1001,'Requests log'!$B$2:$B$1001,$A107,'Requests log'!$D$2:$D$1001,$C107))</f>
        <v/>
      </c>
      <c r="M107" s="13">
        <f>IF($A107="","",SUMIFS('Requests log'!$I$2:$I$1001,'Requests log'!$B$2:$B$1001,$A107,'Requests log'!$D$2:$D$1001,$C107,'Requests log'!$J$2:$J$1001,"Pending"))</f>
        <v/>
      </c>
      <c r="N107" s="13">
        <f>IF($A107="","",I107+J107-K107-L107-M107)</f>
        <v/>
      </c>
      <c r="O107" s="13">
        <f>IF($A107="","",N107/('Settings'!$B$4*E107))</f>
        <v/>
      </c>
    </row>
    <row r="108">
      <c r="A108" s="14">
        <f>IF(INDEX('Employees'!$I$2:$I$101,INT((ROW()-2)/3)+1)="","",IF(INDEX('Employees'!$I$2:$I$101,INT((ROW()-2)/3)+1)&lt;&gt;"OK",NA(),INDEX('Employees'!$A$2:$A$101,INT((ROW()-2)/3)+1)))</f>
        <v/>
      </c>
      <c r="B108" s="8">
        <f>IF($A108="","",VLOOKUP($A108,'Employees'!$A$2:$I$101,2,FALSE))</f>
        <v/>
      </c>
      <c r="C108" s="8">
        <f>IF($A108="","",INDEX('Settings'!$H$11:$H$13,MOD(ROW()-2,3)+1))</f>
        <v/>
      </c>
      <c r="D108" s="8">
        <f>IF($A108="","",VLOOKUP($A108,'Employees'!$A$2:$I$101,4,FALSE))</f>
        <v/>
      </c>
      <c r="E108" s="13">
        <f>IF($A108="","",VLOOKUP($A108,'Employees'!$A$2:$I$101,5,FALSE))</f>
        <v/>
      </c>
      <c r="F108" s="6">
        <f>IF($A108="","",MAX('Settings'!$B$2,VLOOKUP($A108,'Employees'!$A$2:$I$101,3,FALSE)))</f>
        <v/>
      </c>
      <c r="G108" s="13">
        <f>IF($A108="","",IF(OR('Settings'!$B$7&lt;&gt;"OK",INDEX('Settings'!$F$11:$F$16,MATCH($D108&amp;"_"&amp;$C108,'Settings'!$E$11:$E$16,0))&lt;&gt;"OK"),NA(),INDEX('Settings'!$C$11:$C$16,MATCH($D108&amp;"_"&amp;$C108,'Settings'!$E$11:$E$16,0))*'Settings'!$B$4*$E108))</f>
        <v/>
      </c>
      <c r="H108" s="8">
        <f>IF($A108="","",INDEX('Settings'!$D$11:$D$16,MATCH($D108&amp;"_"&amp;$C108,'Settings'!$E$11:$E$16,0)))</f>
        <v/>
      </c>
      <c r="I108" s="13">
        <f>IF($A108="","",INDEX('Employees'!$F$2:$H$101,MATCH($A108,'Employees'!$A$2:$A$101,0),MATCH($C108,'Settings'!$H$11:$H$13,0)))</f>
        <v/>
      </c>
      <c r="J108" s="13">
        <f>IF($A108="","",IF(OR('Settings'!$B$3&lt;$F108,$F108&gt;'Settings'!$B$5),0,IF($H108="Front-loaded",$G108*('Settings'!$B$5-$F108+1)/('Settings'!$B$5-'Settings'!$B$2+1),$G108*(MIN('Settings'!$B$3,'Settings'!$B$5)-$F108+1)/('Settings'!$B$5-'Settings'!$B$2+1))))</f>
        <v/>
      </c>
      <c r="K108" s="13">
        <f>IF($A108="","",SUMIFS('Requests log'!$N$2:$N$1001,'Requests log'!$B$2:$B$1001,$A108,'Requests log'!$D$2:$D$1001,$C108))</f>
        <v/>
      </c>
      <c r="L108" s="13">
        <f>IF($A108="","",SUMIFS('Requests log'!$O$2:$O$1001,'Requests log'!$B$2:$B$1001,$A108,'Requests log'!$D$2:$D$1001,$C108))</f>
        <v/>
      </c>
      <c r="M108" s="13">
        <f>IF($A108="","",SUMIFS('Requests log'!$I$2:$I$1001,'Requests log'!$B$2:$B$1001,$A108,'Requests log'!$D$2:$D$1001,$C108,'Requests log'!$J$2:$J$1001,"Pending"))</f>
        <v/>
      </c>
      <c r="N108" s="13">
        <f>IF($A108="","",I108+J108-K108-L108-M108)</f>
        <v/>
      </c>
      <c r="O108" s="13">
        <f>IF($A108="","",N108/('Settings'!$B$4*E108))</f>
        <v/>
      </c>
    </row>
    <row r="109">
      <c r="A109" s="14">
        <f>IF(INDEX('Employees'!$I$2:$I$101,INT((ROW()-2)/3)+1)="","",IF(INDEX('Employees'!$I$2:$I$101,INT((ROW()-2)/3)+1)&lt;&gt;"OK",NA(),INDEX('Employees'!$A$2:$A$101,INT((ROW()-2)/3)+1)))</f>
        <v/>
      </c>
      <c r="B109" s="8">
        <f>IF($A109="","",VLOOKUP($A109,'Employees'!$A$2:$I$101,2,FALSE))</f>
        <v/>
      </c>
      <c r="C109" s="8">
        <f>IF($A109="","",INDEX('Settings'!$H$11:$H$13,MOD(ROW()-2,3)+1))</f>
        <v/>
      </c>
      <c r="D109" s="8">
        <f>IF($A109="","",VLOOKUP($A109,'Employees'!$A$2:$I$101,4,FALSE))</f>
        <v/>
      </c>
      <c r="E109" s="13">
        <f>IF($A109="","",VLOOKUP($A109,'Employees'!$A$2:$I$101,5,FALSE))</f>
        <v/>
      </c>
      <c r="F109" s="6">
        <f>IF($A109="","",MAX('Settings'!$B$2,VLOOKUP($A109,'Employees'!$A$2:$I$101,3,FALSE)))</f>
        <v/>
      </c>
      <c r="G109" s="13">
        <f>IF($A109="","",IF(OR('Settings'!$B$7&lt;&gt;"OK",INDEX('Settings'!$F$11:$F$16,MATCH($D109&amp;"_"&amp;$C109,'Settings'!$E$11:$E$16,0))&lt;&gt;"OK"),NA(),INDEX('Settings'!$C$11:$C$16,MATCH($D109&amp;"_"&amp;$C109,'Settings'!$E$11:$E$16,0))*'Settings'!$B$4*$E109))</f>
        <v/>
      </c>
      <c r="H109" s="8">
        <f>IF($A109="","",INDEX('Settings'!$D$11:$D$16,MATCH($D109&amp;"_"&amp;$C109,'Settings'!$E$11:$E$16,0)))</f>
        <v/>
      </c>
      <c r="I109" s="13">
        <f>IF($A109="","",INDEX('Employees'!$F$2:$H$101,MATCH($A109,'Employees'!$A$2:$A$101,0),MATCH($C109,'Settings'!$H$11:$H$13,0)))</f>
        <v/>
      </c>
      <c r="J109" s="13">
        <f>IF($A109="","",IF(OR('Settings'!$B$3&lt;$F109,$F109&gt;'Settings'!$B$5),0,IF($H109="Front-loaded",$G109*('Settings'!$B$5-$F109+1)/('Settings'!$B$5-'Settings'!$B$2+1),$G109*(MIN('Settings'!$B$3,'Settings'!$B$5)-$F109+1)/('Settings'!$B$5-'Settings'!$B$2+1))))</f>
        <v/>
      </c>
      <c r="K109" s="13">
        <f>IF($A109="","",SUMIFS('Requests log'!$N$2:$N$1001,'Requests log'!$B$2:$B$1001,$A109,'Requests log'!$D$2:$D$1001,$C109))</f>
        <v/>
      </c>
      <c r="L109" s="13">
        <f>IF($A109="","",SUMIFS('Requests log'!$O$2:$O$1001,'Requests log'!$B$2:$B$1001,$A109,'Requests log'!$D$2:$D$1001,$C109))</f>
        <v/>
      </c>
      <c r="M109" s="13">
        <f>IF($A109="","",SUMIFS('Requests log'!$I$2:$I$1001,'Requests log'!$B$2:$B$1001,$A109,'Requests log'!$D$2:$D$1001,$C109,'Requests log'!$J$2:$J$1001,"Pending"))</f>
        <v/>
      </c>
      <c r="N109" s="13">
        <f>IF($A109="","",I109+J109-K109-L109-M109)</f>
        <v/>
      </c>
      <c r="O109" s="13">
        <f>IF($A109="","",N109/('Settings'!$B$4*E109))</f>
        <v/>
      </c>
    </row>
    <row r="110">
      <c r="A110" s="14">
        <f>IF(INDEX('Employees'!$I$2:$I$101,INT((ROW()-2)/3)+1)="","",IF(INDEX('Employees'!$I$2:$I$101,INT((ROW()-2)/3)+1)&lt;&gt;"OK",NA(),INDEX('Employees'!$A$2:$A$101,INT((ROW()-2)/3)+1)))</f>
        <v/>
      </c>
      <c r="B110" s="8">
        <f>IF($A110="","",VLOOKUP($A110,'Employees'!$A$2:$I$101,2,FALSE))</f>
        <v/>
      </c>
      <c r="C110" s="8">
        <f>IF($A110="","",INDEX('Settings'!$H$11:$H$13,MOD(ROW()-2,3)+1))</f>
        <v/>
      </c>
      <c r="D110" s="8">
        <f>IF($A110="","",VLOOKUP($A110,'Employees'!$A$2:$I$101,4,FALSE))</f>
        <v/>
      </c>
      <c r="E110" s="13">
        <f>IF($A110="","",VLOOKUP($A110,'Employees'!$A$2:$I$101,5,FALSE))</f>
        <v/>
      </c>
      <c r="F110" s="6">
        <f>IF($A110="","",MAX('Settings'!$B$2,VLOOKUP($A110,'Employees'!$A$2:$I$101,3,FALSE)))</f>
        <v/>
      </c>
      <c r="G110" s="13">
        <f>IF($A110="","",IF(OR('Settings'!$B$7&lt;&gt;"OK",INDEX('Settings'!$F$11:$F$16,MATCH($D110&amp;"_"&amp;$C110,'Settings'!$E$11:$E$16,0))&lt;&gt;"OK"),NA(),INDEX('Settings'!$C$11:$C$16,MATCH($D110&amp;"_"&amp;$C110,'Settings'!$E$11:$E$16,0))*'Settings'!$B$4*$E110))</f>
        <v/>
      </c>
      <c r="H110" s="8">
        <f>IF($A110="","",INDEX('Settings'!$D$11:$D$16,MATCH($D110&amp;"_"&amp;$C110,'Settings'!$E$11:$E$16,0)))</f>
        <v/>
      </c>
      <c r="I110" s="13">
        <f>IF($A110="","",INDEX('Employees'!$F$2:$H$101,MATCH($A110,'Employees'!$A$2:$A$101,0),MATCH($C110,'Settings'!$H$11:$H$13,0)))</f>
        <v/>
      </c>
      <c r="J110" s="13">
        <f>IF($A110="","",IF(OR('Settings'!$B$3&lt;$F110,$F110&gt;'Settings'!$B$5),0,IF($H110="Front-loaded",$G110*('Settings'!$B$5-$F110+1)/('Settings'!$B$5-'Settings'!$B$2+1),$G110*(MIN('Settings'!$B$3,'Settings'!$B$5)-$F110+1)/('Settings'!$B$5-'Settings'!$B$2+1))))</f>
        <v/>
      </c>
      <c r="K110" s="13">
        <f>IF($A110="","",SUMIFS('Requests log'!$N$2:$N$1001,'Requests log'!$B$2:$B$1001,$A110,'Requests log'!$D$2:$D$1001,$C110))</f>
        <v/>
      </c>
      <c r="L110" s="13">
        <f>IF($A110="","",SUMIFS('Requests log'!$O$2:$O$1001,'Requests log'!$B$2:$B$1001,$A110,'Requests log'!$D$2:$D$1001,$C110))</f>
        <v/>
      </c>
      <c r="M110" s="13">
        <f>IF($A110="","",SUMIFS('Requests log'!$I$2:$I$1001,'Requests log'!$B$2:$B$1001,$A110,'Requests log'!$D$2:$D$1001,$C110,'Requests log'!$J$2:$J$1001,"Pending"))</f>
        <v/>
      </c>
      <c r="N110" s="13">
        <f>IF($A110="","",I110+J110-K110-L110-M110)</f>
        <v/>
      </c>
      <c r="O110" s="13">
        <f>IF($A110="","",N110/('Settings'!$B$4*E110))</f>
        <v/>
      </c>
    </row>
    <row r="111">
      <c r="A111" s="14">
        <f>IF(INDEX('Employees'!$I$2:$I$101,INT((ROW()-2)/3)+1)="","",IF(INDEX('Employees'!$I$2:$I$101,INT((ROW()-2)/3)+1)&lt;&gt;"OK",NA(),INDEX('Employees'!$A$2:$A$101,INT((ROW()-2)/3)+1)))</f>
        <v/>
      </c>
      <c r="B111" s="8">
        <f>IF($A111="","",VLOOKUP($A111,'Employees'!$A$2:$I$101,2,FALSE))</f>
        <v/>
      </c>
      <c r="C111" s="8">
        <f>IF($A111="","",INDEX('Settings'!$H$11:$H$13,MOD(ROW()-2,3)+1))</f>
        <v/>
      </c>
      <c r="D111" s="8">
        <f>IF($A111="","",VLOOKUP($A111,'Employees'!$A$2:$I$101,4,FALSE))</f>
        <v/>
      </c>
      <c r="E111" s="13">
        <f>IF($A111="","",VLOOKUP($A111,'Employees'!$A$2:$I$101,5,FALSE))</f>
        <v/>
      </c>
      <c r="F111" s="6">
        <f>IF($A111="","",MAX('Settings'!$B$2,VLOOKUP($A111,'Employees'!$A$2:$I$101,3,FALSE)))</f>
        <v/>
      </c>
      <c r="G111" s="13">
        <f>IF($A111="","",IF(OR('Settings'!$B$7&lt;&gt;"OK",INDEX('Settings'!$F$11:$F$16,MATCH($D111&amp;"_"&amp;$C111,'Settings'!$E$11:$E$16,0))&lt;&gt;"OK"),NA(),INDEX('Settings'!$C$11:$C$16,MATCH($D111&amp;"_"&amp;$C111,'Settings'!$E$11:$E$16,0))*'Settings'!$B$4*$E111))</f>
        <v/>
      </c>
      <c r="H111" s="8">
        <f>IF($A111="","",INDEX('Settings'!$D$11:$D$16,MATCH($D111&amp;"_"&amp;$C111,'Settings'!$E$11:$E$16,0)))</f>
        <v/>
      </c>
      <c r="I111" s="13">
        <f>IF($A111="","",INDEX('Employees'!$F$2:$H$101,MATCH($A111,'Employees'!$A$2:$A$101,0),MATCH($C111,'Settings'!$H$11:$H$13,0)))</f>
        <v/>
      </c>
      <c r="J111" s="13">
        <f>IF($A111="","",IF(OR('Settings'!$B$3&lt;$F111,$F111&gt;'Settings'!$B$5),0,IF($H111="Front-loaded",$G111*('Settings'!$B$5-$F111+1)/('Settings'!$B$5-'Settings'!$B$2+1),$G111*(MIN('Settings'!$B$3,'Settings'!$B$5)-$F111+1)/('Settings'!$B$5-'Settings'!$B$2+1))))</f>
        <v/>
      </c>
      <c r="K111" s="13">
        <f>IF($A111="","",SUMIFS('Requests log'!$N$2:$N$1001,'Requests log'!$B$2:$B$1001,$A111,'Requests log'!$D$2:$D$1001,$C111))</f>
        <v/>
      </c>
      <c r="L111" s="13">
        <f>IF($A111="","",SUMIFS('Requests log'!$O$2:$O$1001,'Requests log'!$B$2:$B$1001,$A111,'Requests log'!$D$2:$D$1001,$C111))</f>
        <v/>
      </c>
      <c r="M111" s="13">
        <f>IF($A111="","",SUMIFS('Requests log'!$I$2:$I$1001,'Requests log'!$B$2:$B$1001,$A111,'Requests log'!$D$2:$D$1001,$C111,'Requests log'!$J$2:$J$1001,"Pending"))</f>
        <v/>
      </c>
      <c r="N111" s="13">
        <f>IF($A111="","",I111+J111-K111-L111-M111)</f>
        <v/>
      </c>
      <c r="O111" s="13">
        <f>IF($A111="","",N111/('Settings'!$B$4*E111))</f>
        <v/>
      </c>
    </row>
    <row r="112">
      <c r="A112" s="14">
        <f>IF(INDEX('Employees'!$I$2:$I$101,INT((ROW()-2)/3)+1)="","",IF(INDEX('Employees'!$I$2:$I$101,INT((ROW()-2)/3)+1)&lt;&gt;"OK",NA(),INDEX('Employees'!$A$2:$A$101,INT((ROW()-2)/3)+1)))</f>
        <v/>
      </c>
      <c r="B112" s="8">
        <f>IF($A112="","",VLOOKUP($A112,'Employees'!$A$2:$I$101,2,FALSE))</f>
        <v/>
      </c>
      <c r="C112" s="8">
        <f>IF($A112="","",INDEX('Settings'!$H$11:$H$13,MOD(ROW()-2,3)+1))</f>
        <v/>
      </c>
      <c r="D112" s="8">
        <f>IF($A112="","",VLOOKUP($A112,'Employees'!$A$2:$I$101,4,FALSE))</f>
        <v/>
      </c>
      <c r="E112" s="13">
        <f>IF($A112="","",VLOOKUP($A112,'Employees'!$A$2:$I$101,5,FALSE))</f>
        <v/>
      </c>
      <c r="F112" s="6">
        <f>IF($A112="","",MAX('Settings'!$B$2,VLOOKUP($A112,'Employees'!$A$2:$I$101,3,FALSE)))</f>
        <v/>
      </c>
      <c r="G112" s="13">
        <f>IF($A112="","",IF(OR('Settings'!$B$7&lt;&gt;"OK",INDEX('Settings'!$F$11:$F$16,MATCH($D112&amp;"_"&amp;$C112,'Settings'!$E$11:$E$16,0))&lt;&gt;"OK"),NA(),INDEX('Settings'!$C$11:$C$16,MATCH($D112&amp;"_"&amp;$C112,'Settings'!$E$11:$E$16,0))*'Settings'!$B$4*$E112))</f>
        <v/>
      </c>
      <c r="H112" s="8">
        <f>IF($A112="","",INDEX('Settings'!$D$11:$D$16,MATCH($D112&amp;"_"&amp;$C112,'Settings'!$E$11:$E$16,0)))</f>
        <v/>
      </c>
      <c r="I112" s="13">
        <f>IF($A112="","",INDEX('Employees'!$F$2:$H$101,MATCH($A112,'Employees'!$A$2:$A$101,0),MATCH($C112,'Settings'!$H$11:$H$13,0)))</f>
        <v/>
      </c>
      <c r="J112" s="13">
        <f>IF($A112="","",IF(OR('Settings'!$B$3&lt;$F112,$F112&gt;'Settings'!$B$5),0,IF($H112="Front-loaded",$G112*('Settings'!$B$5-$F112+1)/('Settings'!$B$5-'Settings'!$B$2+1),$G112*(MIN('Settings'!$B$3,'Settings'!$B$5)-$F112+1)/('Settings'!$B$5-'Settings'!$B$2+1))))</f>
        <v/>
      </c>
      <c r="K112" s="13">
        <f>IF($A112="","",SUMIFS('Requests log'!$N$2:$N$1001,'Requests log'!$B$2:$B$1001,$A112,'Requests log'!$D$2:$D$1001,$C112))</f>
        <v/>
      </c>
      <c r="L112" s="13">
        <f>IF($A112="","",SUMIFS('Requests log'!$O$2:$O$1001,'Requests log'!$B$2:$B$1001,$A112,'Requests log'!$D$2:$D$1001,$C112))</f>
        <v/>
      </c>
      <c r="M112" s="13">
        <f>IF($A112="","",SUMIFS('Requests log'!$I$2:$I$1001,'Requests log'!$B$2:$B$1001,$A112,'Requests log'!$D$2:$D$1001,$C112,'Requests log'!$J$2:$J$1001,"Pending"))</f>
        <v/>
      </c>
      <c r="N112" s="13">
        <f>IF($A112="","",I112+J112-K112-L112-M112)</f>
        <v/>
      </c>
      <c r="O112" s="13">
        <f>IF($A112="","",N112/('Settings'!$B$4*E112))</f>
        <v/>
      </c>
    </row>
    <row r="113">
      <c r="A113" s="14">
        <f>IF(INDEX('Employees'!$I$2:$I$101,INT((ROW()-2)/3)+1)="","",IF(INDEX('Employees'!$I$2:$I$101,INT((ROW()-2)/3)+1)&lt;&gt;"OK",NA(),INDEX('Employees'!$A$2:$A$101,INT((ROW()-2)/3)+1)))</f>
        <v/>
      </c>
      <c r="B113" s="8">
        <f>IF($A113="","",VLOOKUP($A113,'Employees'!$A$2:$I$101,2,FALSE))</f>
        <v/>
      </c>
      <c r="C113" s="8">
        <f>IF($A113="","",INDEX('Settings'!$H$11:$H$13,MOD(ROW()-2,3)+1))</f>
        <v/>
      </c>
      <c r="D113" s="8">
        <f>IF($A113="","",VLOOKUP($A113,'Employees'!$A$2:$I$101,4,FALSE))</f>
        <v/>
      </c>
      <c r="E113" s="13">
        <f>IF($A113="","",VLOOKUP($A113,'Employees'!$A$2:$I$101,5,FALSE))</f>
        <v/>
      </c>
      <c r="F113" s="6">
        <f>IF($A113="","",MAX('Settings'!$B$2,VLOOKUP($A113,'Employees'!$A$2:$I$101,3,FALSE)))</f>
        <v/>
      </c>
      <c r="G113" s="13">
        <f>IF($A113="","",IF(OR('Settings'!$B$7&lt;&gt;"OK",INDEX('Settings'!$F$11:$F$16,MATCH($D113&amp;"_"&amp;$C113,'Settings'!$E$11:$E$16,0))&lt;&gt;"OK"),NA(),INDEX('Settings'!$C$11:$C$16,MATCH($D113&amp;"_"&amp;$C113,'Settings'!$E$11:$E$16,0))*'Settings'!$B$4*$E113))</f>
        <v/>
      </c>
      <c r="H113" s="8">
        <f>IF($A113="","",INDEX('Settings'!$D$11:$D$16,MATCH($D113&amp;"_"&amp;$C113,'Settings'!$E$11:$E$16,0)))</f>
        <v/>
      </c>
      <c r="I113" s="13">
        <f>IF($A113="","",INDEX('Employees'!$F$2:$H$101,MATCH($A113,'Employees'!$A$2:$A$101,0),MATCH($C113,'Settings'!$H$11:$H$13,0)))</f>
        <v/>
      </c>
      <c r="J113" s="13">
        <f>IF($A113="","",IF(OR('Settings'!$B$3&lt;$F113,$F113&gt;'Settings'!$B$5),0,IF($H113="Front-loaded",$G113*('Settings'!$B$5-$F113+1)/('Settings'!$B$5-'Settings'!$B$2+1),$G113*(MIN('Settings'!$B$3,'Settings'!$B$5)-$F113+1)/('Settings'!$B$5-'Settings'!$B$2+1))))</f>
        <v/>
      </c>
      <c r="K113" s="13">
        <f>IF($A113="","",SUMIFS('Requests log'!$N$2:$N$1001,'Requests log'!$B$2:$B$1001,$A113,'Requests log'!$D$2:$D$1001,$C113))</f>
        <v/>
      </c>
      <c r="L113" s="13">
        <f>IF($A113="","",SUMIFS('Requests log'!$O$2:$O$1001,'Requests log'!$B$2:$B$1001,$A113,'Requests log'!$D$2:$D$1001,$C113))</f>
        <v/>
      </c>
      <c r="M113" s="13">
        <f>IF($A113="","",SUMIFS('Requests log'!$I$2:$I$1001,'Requests log'!$B$2:$B$1001,$A113,'Requests log'!$D$2:$D$1001,$C113,'Requests log'!$J$2:$J$1001,"Pending"))</f>
        <v/>
      </c>
      <c r="N113" s="13">
        <f>IF($A113="","",I113+J113-K113-L113-M113)</f>
        <v/>
      </c>
      <c r="O113" s="13">
        <f>IF($A113="","",N113/('Settings'!$B$4*E113))</f>
        <v/>
      </c>
    </row>
    <row r="114">
      <c r="A114" s="14">
        <f>IF(INDEX('Employees'!$I$2:$I$101,INT((ROW()-2)/3)+1)="","",IF(INDEX('Employees'!$I$2:$I$101,INT((ROW()-2)/3)+1)&lt;&gt;"OK",NA(),INDEX('Employees'!$A$2:$A$101,INT((ROW()-2)/3)+1)))</f>
        <v/>
      </c>
      <c r="B114" s="8">
        <f>IF($A114="","",VLOOKUP($A114,'Employees'!$A$2:$I$101,2,FALSE))</f>
        <v/>
      </c>
      <c r="C114" s="8">
        <f>IF($A114="","",INDEX('Settings'!$H$11:$H$13,MOD(ROW()-2,3)+1))</f>
        <v/>
      </c>
      <c r="D114" s="8">
        <f>IF($A114="","",VLOOKUP($A114,'Employees'!$A$2:$I$101,4,FALSE))</f>
        <v/>
      </c>
      <c r="E114" s="13">
        <f>IF($A114="","",VLOOKUP($A114,'Employees'!$A$2:$I$101,5,FALSE))</f>
        <v/>
      </c>
      <c r="F114" s="6">
        <f>IF($A114="","",MAX('Settings'!$B$2,VLOOKUP($A114,'Employees'!$A$2:$I$101,3,FALSE)))</f>
        <v/>
      </c>
      <c r="G114" s="13">
        <f>IF($A114="","",IF(OR('Settings'!$B$7&lt;&gt;"OK",INDEX('Settings'!$F$11:$F$16,MATCH($D114&amp;"_"&amp;$C114,'Settings'!$E$11:$E$16,0))&lt;&gt;"OK"),NA(),INDEX('Settings'!$C$11:$C$16,MATCH($D114&amp;"_"&amp;$C114,'Settings'!$E$11:$E$16,0))*'Settings'!$B$4*$E114))</f>
        <v/>
      </c>
      <c r="H114" s="8">
        <f>IF($A114="","",INDEX('Settings'!$D$11:$D$16,MATCH($D114&amp;"_"&amp;$C114,'Settings'!$E$11:$E$16,0)))</f>
        <v/>
      </c>
      <c r="I114" s="13">
        <f>IF($A114="","",INDEX('Employees'!$F$2:$H$101,MATCH($A114,'Employees'!$A$2:$A$101,0),MATCH($C114,'Settings'!$H$11:$H$13,0)))</f>
        <v/>
      </c>
      <c r="J114" s="13">
        <f>IF($A114="","",IF(OR('Settings'!$B$3&lt;$F114,$F114&gt;'Settings'!$B$5),0,IF($H114="Front-loaded",$G114*('Settings'!$B$5-$F114+1)/('Settings'!$B$5-'Settings'!$B$2+1),$G114*(MIN('Settings'!$B$3,'Settings'!$B$5)-$F114+1)/('Settings'!$B$5-'Settings'!$B$2+1))))</f>
        <v/>
      </c>
      <c r="K114" s="13">
        <f>IF($A114="","",SUMIFS('Requests log'!$N$2:$N$1001,'Requests log'!$B$2:$B$1001,$A114,'Requests log'!$D$2:$D$1001,$C114))</f>
        <v/>
      </c>
      <c r="L114" s="13">
        <f>IF($A114="","",SUMIFS('Requests log'!$O$2:$O$1001,'Requests log'!$B$2:$B$1001,$A114,'Requests log'!$D$2:$D$1001,$C114))</f>
        <v/>
      </c>
      <c r="M114" s="13">
        <f>IF($A114="","",SUMIFS('Requests log'!$I$2:$I$1001,'Requests log'!$B$2:$B$1001,$A114,'Requests log'!$D$2:$D$1001,$C114,'Requests log'!$J$2:$J$1001,"Pending"))</f>
        <v/>
      </c>
      <c r="N114" s="13">
        <f>IF($A114="","",I114+J114-K114-L114-M114)</f>
        <v/>
      </c>
      <c r="O114" s="13">
        <f>IF($A114="","",N114/('Settings'!$B$4*E114))</f>
        <v/>
      </c>
    </row>
    <row r="115">
      <c r="A115" s="14">
        <f>IF(INDEX('Employees'!$I$2:$I$101,INT((ROW()-2)/3)+1)="","",IF(INDEX('Employees'!$I$2:$I$101,INT((ROW()-2)/3)+1)&lt;&gt;"OK",NA(),INDEX('Employees'!$A$2:$A$101,INT((ROW()-2)/3)+1)))</f>
        <v/>
      </c>
      <c r="B115" s="8">
        <f>IF($A115="","",VLOOKUP($A115,'Employees'!$A$2:$I$101,2,FALSE))</f>
        <v/>
      </c>
      <c r="C115" s="8">
        <f>IF($A115="","",INDEX('Settings'!$H$11:$H$13,MOD(ROW()-2,3)+1))</f>
        <v/>
      </c>
      <c r="D115" s="8">
        <f>IF($A115="","",VLOOKUP($A115,'Employees'!$A$2:$I$101,4,FALSE))</f>
        <v/>
      </c>
      <c r="E115" s="13">
        <f>IF($A115="","",VLOOKUP($A115,'Employees'!$A$2:$I$101,5,FALSE))</f>
        <v/>
      </c>
      <c r="F115" s="6">
        <f>IF($A115="","",MAX('Settings'!$B$2,VLOOKUP($A115,'Employees'!$A$2:$I$101,3,FALSE)))</f>
        <v/>
      </c>
      <c r="G115" s="13">
        <f>IF($A115="","",IF(OR('Settings'!$B$7&lt;&gt;"OK",INDEX('Settings'!$F$11:$F$16,MATCH($D115&amp;"_"&amp;$C115,'Settings'!$E$11:$E$16,0))&lt;&gt;"OK"),NA(),INDEX('Settings'!$C$11:$C$16,MATCH($D115&amp;"_"&amp;$C115,'Settings'!$E$11:$E$16,0))*'Settings'!$B$4*$E115))</f>
        <v/>
      </c>
      <c r="H115" s="8">
        <f>IF($A115="","",INDEX('Settings'!$D$11:$D$16,MATCH($D115&amp;"_"&amp;$C115,'Settings'!$E$11:$E$16,0)))</f>
        <v/>
      </c>
      <c r="I115" s="13">
        <f>IF($A115="","",INDEX('Employees'!$F$2:$H$101,MATCH($A115,'Employees'!$A$2:$A$101,0),MATCH($C115,'Settings'!$H$11:$H$13,0)))</f>
        <v/>
      </c>
      <c r="J115" s="13">
        <f>IF($A115="","",IF(OR('Settings'!$B$3&lt;$F115,$F115&gt;'Settings'!$B$5),0,IF($H115="Front-loaded",$G115*('Settings'!$B$5-$F115+1)/('Settings'!$B$5-'Settings'!$B$2+1),$G115*(MIN('Settings'!$B$3,'Settings'!$B$5)-$F115+1)/('Settings'!$B$5-'Settings'!$B$2+1))))</f>
        <v/>
      </c>
      <c r="K115" s="13">
        <f>IF($A115="","",SUMIFS('Requests log'!$N$2:$N$1001,'Requests log'!$B$2:$B$1001,$A115,'Requests log'!$D$2:$D$1001,$C115))</f>
        <v/>
      </c>
      <c r="L115" s="13">
        <f>IF($A115="","",SUMIFS('Requests log'!$O$2:$O$1001,'Requests log'!$B$2:$B$1001,$A115,'Requests log'!$D$2:$D$1001,$C115))</f>
        <v/>
      </c>
      <c r="M115" s="13">
        <f>IF($A115="","",SUMIFS('Requests log'!$I$2:$I$1001,'Requests log'!$B$2:$B$1001,$A115,'Requests log'!$D$2:$D$1001,$C115,'Requests log'!$J$2:$J$1001,"Pending"))</f>
        <v/>
      </c>
      <c r="N115" s="13">
        <f>IF($A115="","",I115+J115-K115-L115-M115)</f>
        <v/>
      </c>
      <c r="O115" s="13">
        <f>IF($A115="","",N115/('Settings'!$B$4*E115))</f>
        <v/>
      </c>
    </row>
    <row r="116">
      <c r="A116" s="14">
        <f>IF(INDEX('Employees'!$I$2:$I$101,INT((ROW()-2)/3)+1)="","",IF(INDEX('Employees'!$I$2:$I$101,INT((ROW()-2)/3)+1)&lt;&gt;"OK",NA(),INDEX('Employees'!$A$2:$A$101,INT((ROW()-2)/3)+1)))</f>
        <v/>
      </c>
      <c r="B116" s="8">
        <f>IF($A116="","",VLOOKUP($A116,'Employees'!$A$2:$I$101,2,FALSE))</f>
        <v/>
      </c>
      <c r="C116" s="8">
        <f>IF($A116="","",INDEX('Settings'!$H$11:$H$13,MOD(ROW()-2,3)+1))</f>
        <v/>
      </c>
      <c r="D116" s="8">
        <f>IF($A116="","",VLOOKUP($A116,'Employees'!$A$2:$I$101,4,FALSE))</f>
        <v/>
      </c>
      <c r="E116" s="13">
        <f>IF($A116="","",VLOOKUP($A116,'Employees'!$A$2:$I$101,5,FALSE))</f>
        <v/>
      </c>
      <c r="F116" s="6">
        <f>IF($A116="","",MAX('Settings'!$B$2,VLOOKUP($A116,'Employees'!$A$2:$I$101,3,FALSE)))</f>
        <v/>
      </c>
      <c r="G116" s="13">
        <f>IF($A116="","",IF(OR('Settings'!$B$7&lt;&gt;"OK",INDEX('Settings'!$F$11:$F$16,MATCH($D116&amp;"_"&amp;$C116,'Settings'!$E$11:$E$16,0))&lt;&gt;"OK"),NA(),INDEX('Settings'!$C$11:$C$16,MATCH($D116&amp;"_"&amp;$C116,'Settings'!$E$11:$E$16,0))*'Settings'!$B$4*$E116))</f>
        <v/>
      </c>
      <c r="H116" s="8">
        <f>IF($A116="","",INDEX('Settings'!$D$11:$D$16,MATCH($D116&amp;"_"&amp;$C116,'Settings'!$E$11:$E$16,0)))</f>
        <v/>
      </c>
      <c r="I116" s="13">
        <f>IF($A116="","",INDEX('Employees'!$F$2:$H$101,MATCH($A116,'Employees'!$A$2:$A$101,0),MATCH($C116,'Settings'!$H$11:$H$13,0)))</f>
        <v/>
      </c>
      <c r="J116" s="13">
        <f>IF($A116="","",IF(OR('Settings'!$B$3&lt;$F116,$F116&gt;'Settings'!$B$5),0,IF($H116="Front-loaded",$G116*('Settings'!$B$5-$F116+1)/('Settings'!$B$5-'Settings'!$B$2+1),$G116*(MIN('Settings'!$B$3,'Settings'!$B$5)-$F116+1)/('Settings'!$B$5-'Settings'!$B$2+1))))</f>
        <v/>
      </c>
      <c r="K116" s="13">
        <f>IF($A116="","",SUMIFS('Requests log'!$N$2:$N$1001,'Requests log'!$B$2:$B$1001,$A116,'Requests log'!$D$2:$D$1001,$C116))</f>
        <v/>
      </c>
      <c r="L116" s="13">
        <f>IF($A116="","",SUMIFS('Requests log'!$O$2:$O$1001,'Requests log'!$B$2:$B$1001,$A116,'Requests log'!$D$2:$D$1001,$C116))</f>
        <v/>
      </c>
      <c r="M116" s="13">
        <f>IF($A116="","",SUMIFS('Requests log'!$I$2:$I$1001,'Requests log'!$B$2:$B$1001,$A116,'Requests log'!$D$2:$D$1001,$C116,'Requests log'!$J$2:$J$1001,"Pending"))</f>
        <v/>
      </c>
      <c r="N116" s="13">
        <f>IF($A116="","",I116+J116-K116-L116-M116)</f>
        <v/>
      </c>
      <c r="O116" s="13">
        <f>IF($A116="","",N116/('Settings'!$B$4*E116))</f>
        <v/>
      </c>
    </row>
    <row r="117">
      <c r="A117" s="14">
        <f>IF(INDEX('Employees'!$I$2:$I$101,INT((ROW()-2)/3)+1)="","",IF(INDEX('Employees'!$I$2:$I$101,INT((ROW()-2)/3)+1)&lt;&gt;"OK",NA(),INDEX('Employees'!$A$2:$A$101,INT((ROW()-2)/3)+1)))</f>
        <v/>
      </c>
      <c r="B117" s="8">
        <f>IF($A117="","",VLOOKUP($A117,'Employees'!$A$2:$I$101,2,FALSE))</f>
        <v/>
      </c>
      <c r="C117" s="8">
        <f>IF($A117="","",INDEX('Settings'!$H$11:$H$13,MOD(ROW()-2,3)+1))</f>
        <v/>
      </c>
      <c r="D117" s="8">
        <f>IF($A117="","",VLOOKUP($A117,'Employees'!$A$2:$I$101,4,FALSE))</f>
        <v/>
      </c>
      <c r="E117" s="13">
        <f>IF($A117="","",VLOOKUP($A117,'Employees'!$A$2:$I$101,5,FALSE))</f>
        <v/>
      </c>
      <c r="F117" s="6">
        <f>IF($A117="","",MAX('Settings'!$B$2,VLOOKUP($A117,'Employees'!$A$2:$I$101,3,FALSE)))</f>
        <v/>
      </c>
      <c r="G117" s="13">
        <f>IF($A117="","",IF(OR('Settings'!$B$7&lt;&gt;"OK",INDEX('Settings'!$F$11:$F$16,MATCH($D117&amp;"_"&amp;$C117,'Settings'!$E$11:$E$16,0))&lt;&gt;"OK"),NA(),INDEX('Settings'!$C$11:$C$16,MATCH($D117&amp;"_"&amp;$C117,'Settings'!$E$11:$E$16,0))*'Settings'!$B$4*$E117))</f>
        <v/>
      </c>
      <c r="H117" s="8">
        <f>IF($A117="","",INDEX('Settings'!$D$11:$D$16,MATCH($D117&amp;"_"&amp;$C117,'Settings'!$E$11:$E$16,0)))</f>
        <v/>
      </c>
      <c r="I117" s="13">
        <f>IF($A117="","",INDEX('Employees'!$F$2:$H$101,MATCH($A117,'Employees'!$A$2:$A$101,0),MATCH($C117,'Settings'!$H$11:$H$13,0)))</f>
        <v/>
      </c>
      <c r="J117" s="13">
        <f>IF($A117="","",IF(OR('Settings'!$B$3&lt;$F117,$F117&gt;'Settings'!$B$5),0,IF($H117="Front-loaded",$G117*('Settings'!$B$5-$F117+1)/('Settings'!$B$5-'Settings'!$B$2+1),$G117*(MIN('Settings'!$B$3,'Settings'!$B$5)-$F117+1)/('Settings'!$B$5-'Settings'!$B$2+1))))</f>
        <v/>
      </c>
      <c r="K117" s="13">
        <f>IF($A117="","",SUMIFS('Requests log'!$N$2:$N$1001,'Requests log'!$B$2:$B$1001,$A117,'Requests log'!$D$2:$D$1001,$C117))</f>
        <v/>
      </c>
      <c r="L117" s="13">
        <f>IF($A117="","",SUMIFS('Requests log'!$O$2:$O$1001,'Requests log'!$B$2:$B$1001,$A117,'Requests log'!$D$2:$D$1001,$C117))</f>
        <v/>
      </c>
      <c r="M117" s="13">
        <f>IF($A117="","",SUMIFS('Requests log'!$I$2:$I$1001,'Requests log'!$B$2:$B$1001,$A117,'Requests log'!$D$2:$D$1001,$C117,'Requests log'!$J$2:$J$1001,"Pending"))</f>
        <v/>
      </c>
      <c r="N117" s="13">
        <f>IF($A117="","",I117+J117-K117-L117-M117)</f>
        <v/>
      </c>
      <c r="O117" s="13">
        <f>IF($A117="","",N117/('Settings'!$B$4*E117))</f>
        <v/>
      </c>
    </row>
    <row r="118">
      <c r="A118" s="14">
        <f>IF(INDEX('Employees'!$I$2:$I$101,INT((ROW()-2)/3)+1)="","",IF(INDEX('Employees'!$I$2:$I$101,INT((ROW()-2)/3)+1)&lt;&gt;"OK",NA(),INDEX('Employees'!$A$2:$A$101,INT((ROW()-2)/3)+1)))</f>
        <v/>
      </c>
      <c r="B118" s="8">
        <f>IF($A118="","",VLOOKUP($A118,'Employees'!$A$2:$I$101,2,FALSE))</f>
        <v/>
      </c>
      <c r="C118" s="8">
        <f>IF($A118="","",INDEX('Settings'!$H$11:$H$13,MOD(ROW()-2,3)+1))</f>
        <v/>
      </c>
      <c r="D118" s="8">
        <f>IF($A118="","",VLOOKUP($A118,'Employees'!$A$2:$I$101,4,FALSE))</f>
        <v/>
      </c>
      <c r="E118" s="13">
        <f>IF($A118="","",VLOOKUP($A118,'Employees'!$A$2:$I$101,5,FALSE))</f>
        <v/>
      </c>
      <c r="F118" s="6">
        <f>IF($A118="","",MAX('Settings'!$B$2,VLOOKUP($A118,'Employees'!$A$2:$I$101,3,FALSE)))</f>
        <v/>
      </c>
      <c r="G118" s="13">
        <f>IF($A118="","",IF(OR('Settings'!$B$7&lt;&gt;"OK",INDEX('Settings'!$F$11:$F$16,MATCH($D118&amp;"_"&amp;$C118,'Settings'!$E$11:$E$16,0))&lt;&gt;"OK"),NA(),INDEX('Settings'!$C$11:$C$16,MATCH($D118&amp;"_"&amp;$C118,'Settings'!$E$11:$E$16,0))*'Settings'!$B$4*$E118))</f>
        <v/>
      </c>
      <c r="H118" s="8">
        <f>IF($A118="","",INDEX('Settings'!$D$11:$D$16,MATCH($D118&amp;"_"&amp;$C118,'Settings'!$E$11:$E$16,0)))</f>
        <v/>
      </c>
      <c r="I118" s="13">
        <f>IF($A118="","",INDEX('Employees'!$F$2:$H$101,MATCH($A118,'Employees'!$A$2:$A$101,0),MATCH($C118,'Settings'!$H$11:$H$13,0)))</f>
        <v/>
      </c>
      <c r="J118" s="13">
        <f>IF($A118="","",IF(OR('Settings'!$B$3&lt;$F118,$F118&gt;'Settings'!$B$5),0,IF($H118="Front-loaded",$G118*('Settings'!$B$5-$F118+1)/('Settings'!$B$5-'Settings'!$B$2+1),$G118*(MIN('Settings'!$B$3,'Settings'!$B$5)-$F118+1)/('Settings'!$B$5-'Settings'!$B$2+1))))</f>
        <v/>
      </c>
      <c r="K118" s="13">
        <f>IF($A118="","",SUMIFS('Requests log'!$N$2:$N$1001,'Requests log'!$B$2:$B$1001,$A118,'Requests log'!$D$2:$D$1001,$C118))</f>
        <v/>
      </c>
      <c r="L118" s="13">
        <f>IF($A118="","",SUMIFS('Requests log'!$O$2:$O$1001,'Requests log'!$B$2:$B$1001,$A118,'Requests log'!$D$2:$D$1001,$C118))</f>
        <v/>
      </c>
      <c r="M118" s="13">
        <f>IF($A118="","",SUMIFS('Requests log'!$I$2:$I$1001,'Requests log'!$B$2:$B$1001,$A118,'Requests log'!$D$2:$D$1001,$C118,'Requests log'!$J$2:$J$1001,"Pending"))</f>
        <v/>
      </c>
      <c r="N118" s="13">
        <f>IF($A118="","",I118+J118-K118-L118-M118)</f>
        <v/>
      </c>
      <c r="O118" s="13">
        <f>IF($A118="","",N118/('Settings'!$B$4*E118))</f>
        <v/>
      </c>
    </row>
    <row r="119">
      <c r="A119" s="14">
        <f>IF(INDEX('Employees'!$I$2:$I$101,INT((ROW()-2)/3)+1)="","",IF(INDEX('Employees'!$I$2:$I$101,INT((ROW()-2)/3)+1)&lt;&gt;"OK",NA(),INDEX('Employees'!$A$2:$A$101,INT((ROW()-2)/3)+1)))</f>
        <v/>
      </c>
      <c r="B119" s="8">
        <f>IF($A119="","",VLOOKUP($A119,'Employees'!$A$2:$I$101,2,FALSE))</f>
        <v/>
      </c>
      <c r="C119" s="8">
        <f>IF($A119="","",INDEX('Settings'!$H$11:$H$13,MOD(ROW()-2,3)+1))</f>
        <v/>
      </c>
      <c r="D119" s="8">
        <f>IF($A119="","",VLOOKUP($A119,'Employees'!$A$2:$I$101,4,FALSE))</f>
        <v/>
      </c>
      <c r="E119" s="13">
        <f>IF($A119="","",VLOOKUP($A119,'Employees'!$A$2:$I$101,5,FALSE))</f>
        <v/>
      </c>
      <c r="F119" s="6">
        <f>IF($A119="","",MAX('Settings'!$B$2,VLOOKUP($A119,'Employees'!$A$2:$I$101,3,FALSE)))</f>
        <v/>
      </c>
      <c r="G119" s="13">
        <f>IF($A119="","",IF(OR('Settings'!$B$7&lt;&gt;"OK",INDEX('Settings'!$F$11:$F$16,MATCH($D119&amp;"_"&amp;$C119,'Settings'!$E$11:$E$16,0))&lt;&gt;"OK"),NA(),INDEX('Settings'!$C$11:$C$16,MATCH($D119&amp;"_"&amp;$C119,'Settings'!$E$11:$E$16,0))*'Settings'!$B$4*$E119))</f>
        <v/>
      </c>
      <c r="H119" s="8">
        <f>IF($A119="","",INDEX('Settings'!$D$11:$D$16,MATCH($D119&amp;"_"&amp;$C119,'Settings'!$E$11:$E$16,0)))</f>
        <v/>
      </c>
      <c r="I119" s="13">
        <f>IF($A119="","",INDEX('Employees'!$F$2:$H$101,MATCH($A119,'Employees'!$A$2:$A$101,0),MATCH($C119,'Settings'!$H$11:$H$13,0)))</f>
        <v/>
      </c>
      <c r="J119" s="13">
        <f>IF($A119="","",IF(OR('Settings'!$B$3&lt;$F119,$F119&gt;'Settings'!$B$5),0,IF($H119="Front-loaded",$G119*('Settings'!$B$5-$F119+1)/('Settings'!$B$5-'Settings'!$B$2+1),$G119*(MIN('Settings'!$B$3,'Settings'!$B$5)-$F119+1)/('Settings'!$B$5-'Settings'!$B$2+1))))</f>
        <v/>
      </c>
      <c r="K119" s="13">
        <f>IF($A119="","",SUMIFS('Requests log'!$N$2:$N$1001,'Requests log'!$B$2:$B$1001,$A119,'Requests log'!$D$2:$D$1001,$C119))</f>
        <v/>
      </c>
      <c r="L119" s="13">
        <f>IF($A119="","",SUMIFS('Requests log'!$O$2:$O$1001,'Requests log'!$B$2:$B$1001,$A119,'Requests log'!$D$2:$D$1001,$C119))</f>
        <v/>
      </c>
      <c r="M119" s="13">
        <f>IF($A119="","",SUMIFS('Requests log'!$I$2:$I$1001,'Requests log'!$B$2:$B$1001,$A119,'Requests log'!$D$2:$D$1001,$C119,'Requests log'!$J$2:$J$1001,"Pending"))</f>
        <v/>
      </c>
      <c r="N119" s="13">
        <f>IF($A119="","",I119+J119-K119-L119-M119)</f>
        <v/>
      </c>
      <c r="O119" s="13">
        <f>IF($A119="","",N119/('Settings'!$B$4*E119))</f>
        <v/>
      </c>
    </row>
    <row r="120">
      <c r="A120" s="14">
        <f>IF(INDEX('Employees'!$I$2:$I$101,INT((ROW()-2)/3)+1)="","",IF(INDEX('Employees'!$I$2:$I$101,INT((ROW()-2)/3)+1)&lt;&gt;"OK",NA(),INDEX('Employees'!$A$2:$A$101,INT((ROW()-2)/3)+1)))</f>
        <v/>
      </c>
      <c r="B120" s="8">
        <f>IF($A120="","",VLOOKUP($A120,'Employees'!$A$2:$I$101,2,FALSE))</f>
        <v/>
      </c>
      <c r="C120" s="8">
        <f>IF($A120="","",INDEX('Settings'!$H$11:$H$13,MOD(ROW()-2,3)+1))</f>
        <v/>
      </c>
      <c r="D120" s="8">
        <f>IF($A120="","",VLOOKUP($A120,'Employees'!$A$2:$I$101,4,FALSE))</f>
        <v/>
      </c>
      <c r="E120" s="13">
        <f>IF($A120="","",VLOOKUP($A120,'Employees'!$A$2:$I$101,5,FALSE))</f>
        <v/>
      </c>
      <c r="F120" s="6">
        <f>IF($A120="","",MAX('Settings'!$B$2,VLOOKUP($A120,'Employees'!$A$2:$I$101,3,FALSE)))</f>
        <v/>
      </c>
      <c r="G120" s="13">
        <f>IF($A120="","",IF(OR('Settings'!$B$7&lt;&gt;"OK",INDEX('Settings'!$F$11:$F$16,MATCH($D120&amp;"_"&amp;$C120,'Settings'!$E$11:$E$16,0))&lt;&gt;"OK"),NA(),INDEX('Settings'!$C$11:$C$16,MATCH($D120&amp;"_"&amp;$C120,'Settings'!$E$11:$E$16,0))*'Settings'!$B$4*$E120))</f>
        <v/>
      </c>
      <c r="H120" s="8">
        <f>IF($A120="","",INDEX('Settings'!$D$11:$D$16,MATCH($D120&amp;"_"&amp;$C120,'Settings'!$E$11:$E$16,0)))</f>
        <v/>
      </c>
      <c r="I120" s="13">
        <f>IF($A120="","",INDEX('Employees'!$F$2:$H$101,MATCH($A120,'Employees'!$A$2:$A$101,0),MATCH($C120,'Settings'!$H$11:$H$13,0)))</f>
        <v/>
      </c>
      <c r="J120" s="13">
        <f>IF($A120="","",IF(OR('Settings'!$B$3&lt;$F120,$F120&gt;'Settings'!$B$5),0,IF($H120="Front-loaded",$G120*('Settings'!$B$5-$F120+1)/('Settings'!$B$5-'Settings'!$B$2+1),$G120*(MIN('Settings'!$B$3,'Settings'!$B$5)-$F120+1)/('Settings'!$B$5-'Settings'!$B$2+1))))</f>
        <v/>
      </c>
      <c r="K120" s="13">
        <f>IF($A120="","",SUMIFS('Requests log'!$N$2:$N$1001,'Requests log'!$B$2:$B$1001,$A120,'Requests log'!$D$2:$D$1001,$C120))</f>
        <v/>
      </c>
      <c r="L120" s="13">
        <f>IF($A120="","",SUMIFS('Requests log'!$O$2:$O$1001,'Requests log'!$B$2:$B$1001,$A120,'Requests log'!$D$2:$D$1001,$C120))</f>
        <v/>
      </c>
      <c r="M120" s="13">
        <f>IF($A120="","",SUMIFS('Requests log'!$I$2:$I$1001,'Requests log'!$B$2:$B$1001,$A120,'Requests log'!$D$2:$D$1001,$C120,'Requests log'!$J$2:$J$1001,"Pending"))</f>
        <v/>
      </c>
      <c r="N120" s="13">
        <f>IF($A120="","",I120+J120-K120-L120-M120)</f>
        <v/>
      </c>
      <c r="O120" s="13">
        <f>IF($A120="","",N120/('Settings'!$B$4*E120))</f>
        <v/>
      </c>
    </row>
    <row r="121">
      <c r="A121" s="14">
        <f>IF(INDEX('Employees'!$I$2:$I$101,INT((ROW()-2)/3)+1)="","",IF(INDEX('Employees'!$I$2:$I$101,INT((ROW()-2)/3)+1)&lt;&gt;"OK",NA(),INDEX('Employees'!$A$2:$A$101,INT((ROW()-2)/3)+1)))</f>
        <v/>
      </c>
      <c r="B121" s="8">
        <f>IF($A121="","",VLOOKUP($A121,'Employees'!$A$2:$I$101,2,FALSE))</f>
        <v/>
      </c>
      <c r="C121" s="8">
        <f>IF($A121="","",INDEX('Settings'!$H$11:$H$13,MOD(ROW()-2,3)+1))</f>
        <v/>
      </c>
      <c r="D121" s="8">
        <f>IF($A121="","",VLOOKUP($A121,'Employees'!$A$2:$I$101,4,FALSE))</f>
        <v/>
      </c>
      <c r="E121" s="13">
        <f>IF($A121="","",VLOOKUP($A121,'Employees'!$A$2:$I$101,5,FALSE))</f>
        <v/>
      </c>
      <c r="F121" s="6">
        <f>IF($A121="","",MAX('Settings'!$B$2,VLOOKUP($A121,'Employees'!$A$2:$I$101,3,FALSE)))</f>
        <v/>
      </c>
      <c r="G121" s="13">
        <f>IF($A121="","",IF(OR('Settings'!$B$7&lt;&gt;"OK",INDEX('Settings'!$F$11:$F$16,MATCH($D121&amp;"_"&amp;$C121,'Settings'!$E$11:$E$16,0))&lt;&gt;"OK"),NA(),INDEX('Settings'!$C$11:$C$16,MATCH($D121&amp;"_"&amp;$C121,'Settings'!$E$11:$E$16,0))*'Settings'!$B$4*$E121))</f>
        <v/>
      </c>
      <c r="H121" s="8">
        <f>IF($A121="","",INDEX('Settings'!$D$11:$D$16,MATCH($D121&amp;"_"&amp;$C121,'Settings'!$E$11:$E$16,0)))</f>
        <v/>
      </c>
      <c r="I121" s="13">
        <f>IF($A121="","",INDEX('Employees'!$F$2:$H$101,MATCH($A121,'Employees'!$A$2:$A$101,0),MATCH($C121,'Settings'!$H$11:$H$13,0)))</f>
        <v/>
      </c>
      <c r="J121" s="13">
        <f>IF($A121="","",IF(OR('Settings'!$B$3&lt;$F121,$F121&gt;'Settings'!$B$5),0,IF($H121="Front-loaded",$G121*('Settings'!$B$5-$F121+1)/('Settings'!$B$5-'Settings'!$B$2+1),$G121*(MIN('Settings'!$B$3,'Settings'!$B$5)-$F121+1)/('Settings'!$B$5-'Settings'!$B$2+1))))</f>
        <v/>
      </c>
      <c r="K121" s="13">
        <f>IF($A121="","",SUMIFS('Requests log'!$N$2:$N$1001,'Requests log'!$B$2:$B$1001,$A121,'Requests log'!$D$2:$D$1001,$C121))</f>
        <v/>
      </c>
      <c r="L121" s="13">
        <f>IF($A121="","",SUMIFS('Requests log'!$O$2:$O$1001,'Requests log'!$B$2:$B$1001,$A121,'Requests log'!$D$2:$D$1001,$C121))</f>
        <v/>
      </c>
      <c r="M121" s="13">
        <f>IF($A121="","",SUMIFS('Requests log'!$I$2:$I$1001,'Requests log'!$B$2:$B$1001,$A121,'Requests log'!$D$2:$D$1001,$C121,'Requests log'!$J$2:$J$1001,"Pending"))</f>
        <v/>
      </c>
      <c r="N121" s="13">
        <f>IF($A121="","",I121+J121-K121-L121-M121)</f>
        <v/>
      </c>
      <c r="O121" s="13">
        <f>IF($A121="","",N121/('Settings'!$B$4*E121))</f>
        <v/>
      </c>
    </row>
    <row r="122">
      <c r="A122" s="14">
        <f>IF(INDEX('Employees'!$I$2:$I$101,INT((ROW()-2)/3)+1)="","",IF(INDEX('Employees'!$I$2:$I$101,INT((ROW()-2)/3)+1)&lt;&gt;"OK",NA(),INDEX('Employees'!$A$2:$A$101,INT((ROW()-2)/3)+1)))</f>
        <v/>
      </c>
      <c r="B122" s="8">
        <f>IF($A122="","",VLOOKUP($A122,'Employees'!$A$2:$I$101,2,FALSE))</f>
        <v/>
      </c>
      <c r="C122" s="8">
        <f>IF($A122="","",INDEX('Settings'!$H$11:$H$13,MOD(ROW()-2,3)+1))</f>
        <v/>
      </c>
      <c r="D122" s="8">
        <f>IF($A122="","",VLOOKUP($A122,'Employees'!$A$2:$I$101,4,FALSE))</f>
        <v/>
      </c>
      <c r="E122" s="13">
        <f>IF($A122="","",VLOOKUP($A122,'Employees'!$A$2:$I$101,5,FALSE))</f>
        <v/>
      </c>
      <c r="F122" s="6">
        <f>IF($A122="","",MAX('Settings'!$B$2,VLOOKUP($A122,'Employees'!$A$2:$I$101,3,FALSE)))</f>
        <v/>
      </c>
      <c r="G122" s="13">
        <f>IF($A122="","",IF(OR('Settings'!$B$7&lt;&gt;"OK",INDEX('Settings'!$F$11:$F$16,MATCH($D122&amp;"_"&amp;$C122,'Settings'!$E$11:$E$16,0))&lt;&gt;"OK"),NA(),INDEX('Settings'!$C$11:$C$16,MATCH($D122&amp;"_"&amp;$C122,'Settings'!$E$11:$E$16,0))*'Settings'!$B$4*$E122))</f>
        <v/>
      </c>
      <c r="H122" s="8">
        <f>IF($A122="","",INDEX('Settings'!$D$11:$D$16,MATCH($D122&amp;"_"&amp;$C122,'Settings'!$E$11:$E$16,0)))</f>
        <v/>
      </c>
      <c r="I122" s="13">
        <f>IF($A122="","",INDEX('Employees'!$F$2:$H$101,MATCH($A122,'Employees'!$A$2:$A$101,0),MATCH($C122,'Settings'!$H$11:$H$13,0)))</f>
        <v/>
      </c>
      <c r="J122" s="13">
        <f>IF($A122="","",IF(OR('Settings'!$B$3&lt;$F122,$F122&gt;'Settings'!$B$5),0,IF($H122="Front-loaded",$G122*('Settings'!$B$5-$F122+1)/('Settings'!$B$5-'Settings'!$B$2+1),$G122*(MIN('Settings'!$B$3,'Settings'!$B$5)-$F122+1)/('Settings'!$B$5-'Settings'!$B$2+1))))</f>
        <v/>
      </c>
      <c r="K122" s="13">
        <f>IF($A122="","",SUMIFS('Requests log'!$N$2:$N$1001,'Requests log'!$B$2:$B$1001,$A122,'Requests log'!$D$2:$D$1001,$C122))</f>
        <v/>
      </c>
      <c r="L122" s="13">
        <f>IF($A122="","",SUMIFS('Requests log'!$O$2:$O$1001,'Requests log'!$B$2:$B$1001,$A122,'Requests log'!$D$2:$D$1001,$C122))</f>
        <v/>
      </c>
      <c r="M122" s="13">
        <f>IF($A122="","",SUMIFS('Requests log'!$I$2:$I$1001,'Requests log'!$B$2:$B$1001,$A122,'Requests log'!$D$2:$D$1001,$C122,'Requests log'!$J$2:$J$1001,"Pending"))</f>
        <v/>
      </c>
      <c r="N122" s="13">
        <f>IF($A122="","",I122+J122-K122-L122-M122)</f>
        <v/>
      </c>
      <c r="O122" s="13">
        <f>IF($A122="","",N122/('Settings'!$B$4*E122))</f>
        <v/>
      </c>
    </row>
    <row r="123">
      <c r="A123" s="14">
        <f>IF(INDEX('Employees'!$I$2:$I$101,INT((ROW()-2)/3)+1)="","",IF(INDEX('Employees'!$I$2:$I$101,INT((ROW()-2)/3)+1)&lt;&gt;"OK",NA(),INDEX('Employees'!$A$2:$A$101,INT((ROW()-2)/3)+1)))</f>
        <v/>
      </c>
      <c r="B123" s="8">
        <f>IF($A123="","",VLOOKUP($A123,'Employees'!$A$2:$I$101,2,FALSE))</f>
        <v/>
      </c>
      <c r="C123" s="8">
        <f>IF($A123="","",INDEX('Settings'!$H$11:$H$13,MOD(ROW()-2,3)+1))</f>
        <v/>
      </c>
      <c r="D123" s="8">
        <f>IF($A123="","",VLOOKUP($A123,'Employees'!$A$2:$I$101,4,FALSE))</f>
        <v/>
      </c>
      <c r="E123" s="13">
        <f>IF($A123="","",VLOOKUP($A123,'Employees'!$A$2:$I$101,5,FALSE))</f>
        <v/>
      </c>
      <c r="F123" s="6">
        <f>IF($A123="","",MAX('Settings'!$B$2,VLOOKUP($A123,'Employees'!$A$2:$I$101,3,FALSE)))</f>
        <v/>
      </c>
      <c r="G123" s="13">
        <f>IF($A123="","",IF(OR('Settings'!$B$7&lt;&gt;"OK",INDEX('Settings'!$F$11:$F$16,MATCH($D123&amp;"_"&amp;$C123,'Settings'!$E$11:$E$16,0))&lt;&gt;"OK"),NA(),INDEX('Settings'!$C$11:$C$16,MATCH($D123&amp;"_"&amp;$C123,'Settings'!$E$11:$E$16,0))*'Settings'!$B$4*$E123))</f>
        <v/>
      </c>
      <c r="H123" s="8">
        <f>IF($A123="","",INDEX('Settings'!$D$11:$D$16,MATCH($D123&amp;"_"&amp;$C123,'Settings'!$E$11:$E$16,0)))</f>
        <v/>
      </c>
      <c r="I123" s="13">
        <f>IF($A123="","",INDEX('Employees'!$F$2:$H$101,MATCH($A123,'Employees'!$A$2:$A$101,0),MATCH($C123,'Settings'!$H$11:$H$13,0)))</f>
        <v/>
      </c>
      <c r="J123" s="13">
        <f>IF($A123="","",IF(OR('Settings'!$B$3&lt;$F123,$F123&gt;'Settings'!$B$5),0,IF($H123="Front-loaded",$G123*('Settings'!$B$5-$F123+1)/('Settings'!$B$5-'Settings'!$B$2+1),$G123*(MIN('Settings'!$B$3,'Settings'!$B$5)-$F123+1)/('Settings'!$B$5-'Settings'!$B$2+1))))</f>
        <v/>
      </c>
      <c r="K123" s="13">
        <f>IF($A123="","",SUMIFS('Requests log'!$N$2:$N$1001,'Requests log'!$B$2:$B$1001,$A123,'Requests log'!$D$2:$D$1001,$C123))</f>
        <v/>
      </c>
      <c r="L123" s="13">
        <f>IF($A123="","",SUMIFS('Requests log'!$O$2:$O$1001,'Requests log'!$B$2:$B$1001,$A123,'Requests log'!$D$2:$D$1001,$C123))</f>
        <v/>
      </c>
      <c r="M123" s="13">
        <f>IF($A123="","",SUMIFS('Requests log'!$I$2:$I$1001,'Requests log'!$B$2:$B$1001,$A123,'Requests log'!$D$2:$D$1001,$C123,'Requests log'!$J$2:$J$1001,"Pending"))</f>
        <v/>
      </c>
      <c r="N123" s="13">
        <f>IF($A123="","",I123+J123-K123-L123-M123)</f>
        <v/>
      </c>
      <c r="O123" s="13">
        <f>IF($A123="","",N123/('Settings'!$B$4*E123))</f>
        <v/>
      </c>
    </row>
    <row r="124">
      <c r="A124" s="14">
        <f>IF(INDEX('Employees'!$I$2:$I$101,INT((ROW()-2)/3)+1)="","",IF(INDEX('Employees'!$I$2:$I$101,INT((ROW()-2)/3)+1)&lt;&gt;"OK",NA(),INDEX('Employees'!$A$2:$A$101,INT((ROW()-2)/3)+1)))</f>
        <v/>
      </c>
      <c r="B124" s="8">
        <f>IF($A124="","",VLOOKUP($A124,'Employees'!$A$2:$I$101,2,FALSE))</f>
        <v/>
      </c>
      <c r="C124" s="8">
        <f>IF($A124="","",INDEX('Settings'!$H$11:$H$13,MOD(ROW()-2,3)+1))</f>
        <v/>
      </c>
      <c r="D124" s="8">
        <f>IF($A124="","",VLOOKUP($A124,'Employees'!$A$2:$I$101,4,FALSE))</f>
        <v/>
      </c>
      <c r="E124" s="13">
        <f>IF($A124="","",VLOOKUP($A124,'Employees'!$A$2:$I$101,5,FALSE))</f>
        <v/>
      </c>
      <c r="F124" s="6">
        <f>IF($A124="","",MAX('Settings'!$B$2,VLOOKUP($A124,'Employees'!$A$2:$I$101,3,FALSE)))</f>
        <v/>
      </c>
      <c r="G124" s="13">
        <f>IF($A124="","",IF(OR('Settings'!$B$7&lt;&gt;"OK",INDEX('Settings'!$F$11:$F$16,MATCH($D124&amp;"_"&amp;$C124,'Settings'!$E$11:$E$16,0))&lt;&gt;"OK"),NA(),INDEX('Settings'!$C$11:$C$16,MATCH($D124&amp;"_"&amp;$C124,'Settings'!$E$11:$E$16,0))*'Settings'!$B$4*$E124))</f>
        <v/>
      </c>
      <c r="H124" s="8">
        <f>IF($A124="","",INDEX('Settings'!$D$11:$D$16,MATCH($D124&amp;"_"&amp;$C124,'Settings'!$E$11:$E$16,0)))</f>
        <v/>
      </c>
      <c r="I124" s="13">
        <f>IF($A124="","",INDEX('Employees'!$F$2:$H$101,MATCH($A124,'Employees'!$A$2:$A$101,0),MATCH($C124,'Settings'!$H$11:$H$13,0)))</f>
        <v/>
      </c>
      <c r="J124" s="13">
        <f>IF($A124="","",IF(OR('Settings'!$B$3&lt;$F124,$F124&gt;'Settings'!$B$5),0,IF($H124="Front-loaded",$G124*('Settings'!$B$5-$F124+1)/('Settings'!$B$5-'Settings'!$B$2+1),$G124*(MIN('Settings'!$B$3,'Settings'!$B$5)-$F124+1)/('Settings'!$B$5-'Settings'!$B$2+1))))</f>
        <v/>
      </c>
      <c r="K124" s="13">
        <f>IF($A124="","",SUMIFS('Requests log'!$N$2:$N$1001,'Requests log'!$B$2:$B$1001,$A124,'Requests log'!$D$2:$D$1001,$C124))</f>
        <v/>
      </c>
      <c r="L124" s="13">
        <f>IF($A124="","",SUMIFS('Requests log'!$O$2:$O$1001,'Requests log'!$B$2:$B$1001,$A124,'Requests log'!$D$2:$D$1001,$C124))</f>
        <v/>
      </c>
      <c r="M124" s="13">
        <f>IF($A124="","",SUMIFS('Requests log'!$I$2:$I$1001,'Requests log'!$B$2:$B$1001,$A124,'Requests log'!$D$2:$D$1001,$C124,'Requests log'!$J$2:$J$1001,"Pending"))</f>
        <v/>
      </c>
      <c r="N124" s="13">
        <f>IF($A124="","",I124+J124-K124-L124-M124)</f>
        <v/>
      </c>
      <c r="O124" s="13">
        <f>IF($A124="","",N124/('Settings'!$B$4*E124))</f>
        <v/>
      </c>
    </row>
    <row r="125">
      <c r="A125" s="14">
        <f>IF(INDEX('Employees'!$I$2:$I$101,INT((ROW()-2)/3)+1)="","",IF(INDEX('Employees'!$I$2:$I$101,INT((ROW()-2)/3)+1)&lt;&gt;"OK",NA(),INDEX('Employees'!$A$2:$A$101,INT((ROW()-2)/3)+1)))</f>
        <v/>
      </c>
      <c r="B125" s="8">
        <f>IF($A125="","",VLOOKUP($A125,'Employees'!$A$2:$I$101,2,FALSE))</f>
        <v/>
      </c>
      <c r="C125" s="8">
        <f>IF($A125="","",INDEX('Settings'!$H$11:$H$13,MOD(ROW()-2,3)+1))</f>
        <v/>
      </c>
      <c r="D125" s="8">
        <f>IF($A125="","",VLOOKUP($A125,'Employees'!$A$2:$I$101,4,FALSE))</f>
        <v/>
      </c>
      <c r="E125" s="13">
        <f>IF($A125="","",VLOOKUP($A125,'Employees'!$A$2:$I$101,5,FALSE))</f>
        <v/>
      </c>
      <c r="F125" s="6">
        <f>IF($A125="","",MAX('Settings'!$B$2,VLOOKUP($A125,'Employees'!$A$2:$I$101,3,FALSE)))</f>
        <v/>
      </c>
      <c r="G125" s="13">
        <f>IF($A125="","",IF(OR('Settings'!$B$7&lt;&gt;"OK",INDEX('Settings'!$F$11:$F$16,MATCH($D125&amp;"_"&amp;$C125,'Settings'!$E$11:$E$16,0))&lt;&gt;"OK"),NA(),INDEX('Settings'!$C$11:$C$16,MATCH($D125&amp;"_"&amp;$C125,'Settings'!$E$11:$E$16,0))*'Settings'!$B$4*$E125))</f>
        <v/>
      </c>
      <c r="H125" s="8">
        <f>IF($A125="","",INDEX('Settings'!$D$11:$D$16,MATCH($D125&amp;"_"&amp;$C125,'Settings'!$E$11:$E$16,0)))</f>
        <v/>
      </c>
      <c r="I125" s="13">
        <f>IF($A125="","",INDEX('Employees'!$F$2:$H$101,MATCH($A125,'Employees'!$A$2:$A$101,0),MATCH($C125,'Settings'!$H$11:$H$13,0)))</f>
        <v/>
      </c>
      <c r="J125" s="13">
        <f>IF($A125="","",IF(OR('Settings'!$B$3&lt;$F125,$F125&gt;'Settings'!$B$5),0,IF($H125="Front-loaded",$G125*('Settings'!$B$5-$F125+1)/('Settings'!$B$5-'Settings'!$B$2+1),$G125*(MIN('Settings'!$B$3,'Settings'!$B$5)-$F125+1)/('Settings'!$B$5-'Settings'!$B$2+1))))</f>
        <v/>
      </c>
      <c r="K125" s="13">
        <f>IF($A125="","",SUMIFS('Requests log'!$N$2:$N$1001,'Requests log'!$B$2:$B$1001,$A125,'Requests log'!$D$2:$D$1001,$C125))</f>
        <v/>
      </c>
      <c r="L125" s="13">
        <f>IF($A125="","",SUMIFS('Requests log'!$O$2:$O$1001,'Requests log'!$B$2:$B$1001,$A125,'Requests log'!$D$2:$D$1001,$C125))</f>
        <v/>
      </c>
      <c r="M125" s="13">
        <f>IF($A125="","",SUMIFS('Requests log'!$I$2:$I$1001,'Requests log'!$B$2:$B$1001,$A125,'Requests log'!$D$2:$D$1001,$C125,'Requests log'!$J$2:$J$1001,"Pending"))</f>
        <v/>
      </c>
      <c r="N125" s="13">
        <f>IF($A125="","",I125+J125-K125-L125-M125)</f>
        <v/>
      </c>
      <c r="O125" s="13">
        <f>IF($A125="","",N125/('Settings'!$B$4*E125))</f>
        <v/>
      </c>
    </row>
    <row r="126">
      <c r="A126" s="14">
        <f>IF(INDEX('Employees'!$I$2:$I$101,INT((ROW()-2)/3)+1)="","",IF(INDEX('Employees'!$I$2:$I$101,INT((ROW()-2)/3)+1)&lt;&gt;"OK",NA(),INDEX('Employees'!$A$2:$A$101,INT((ROW()-2)/3)+1)))</f>
        <v/>
      </c>
      <c r="B126" s="8">
        <f>IF($A126="","",VLOOKUP($A126,'Employees'!$A$2:$I$101,2,FALSE))</f>
        <v/>
      </c>
      <c r="C126" s="8">
        <f>IF($A126="","",INDEX('Settings'!$H$11:$H$13,MOD(ROW()-2,3)+1))</f>
        <v/>
      </c>
      <c r="D126" s="8">
        <f>IF($A126="","",VLOOKUP($A126,'Employees'!$A$2:$I$101,4,FALSE))</f>
        <v/>
      </c>
      <c r="E126" s="13">
        <f>IF($A126="","",VLOOKUP($A126,'Employees'!$A$2:$I$101,5,FALSE))</f>
        <v/>
      </c>
      <c r="F126" s="6">
        <f>IF($A126="","",MAX('Settings'!$B$2,VLOOKUP($A126,'Employees'!$A$2:$I$101,3,FALSE)))</f>
        <v/>
      </c>
      <c r="G126" s="13">
        <f>IF($A126="","",IF(OR('Settings'!$B$7&lt;&gt;"OK",INDEX('Settings'!$F$11:$F$16,MATCH($D126&amp;"_"&amp;$C126,'Settings'!$E$11:$E$16,0))&lt;&gt;"OK"),NA(),INDEX('Settings'!$C$11:$C$16,MATCH($D126&amp;"_"&amp;$C126,'Settings'!$E$11:$E$16,0))*'Settings'!$B$4*$E126))</f>
        <v/>
      </c>
      <c r="H126" s="8">
        <f>IF($A126="","",INDEX('Settings'!$D$11:$D$16,MATCH($D126&amp;"_"&amp;$C126,'Settings'!$E$11:$E$16,0)))</f>
        <v/>
      </c>
      <c r="I126" s="13">
        <f>IF($A126="","",INDEX('Employees'!$F$2:$H$101,MATCH($A126,'Employees'!$A$2:$A$101,0),MATCH($C126,'Settings'!$H$11:$H$13,0)))</f>
        <v/>
      </c>
      <c r="J126" s="13">
        <f>IF($A126="","",IF(OR('Settings'!$B$3&lt;$F126,$F126&gt;'Settings'!$B$5),0,IF($H126="Front-loaded",$G126*('Settings'!$B$5-$F126+1)/('Settings'!$B$5-'Settings'!$B$2+1),$G126*(MIN('Settings'!$B$3,'Settings'!$B$5)-$F126+1)/('Settings'!$B$5-'Settings'!$B$2+1))))</f>
        <v/>
      </c>
      <c r="K126" s="13">
        <f>IF($A126="","",SUMIFS('Requests log'!$N$2:$N$1001,'Requests log'!$B$2:$B$1001,$A126,'Requests log'!$D$2:$D$1001,$C126))</f>
        <v/>
      </c>
      <c r="L126" s="13">
        <f>IF($A126="","",SUMIFS('Requests log'!$O$2:$O$1001,'Requests log'!$B$2:$B$1001,$A126,'Requests log'!$D$2:$D$1001,$C126))</f>
        <v/>
      </c>
      <c r="M126" s="13">
        <f>IF($A126="","",SUMIFS('Requests log'!$I$2:$I$1001,'Requests log'!$B$2:$B$1001,$A126,'Requests log'!$D$2:$D$1001,$C126,'Requests log'!$J$2:$J$1001,"Pending"))</f>
        <v/>
      </c>
      <c r="N126" s="13">
        <f>IF($A126="","",I126+J126-K126-L126-M126)</f>
        <v/>
      </c>
      <c r="O126" s="13">
        <f>IF($A126="","",N126/('Settings'!$B$4*E126))</f>
        <v/>
      </c>
    </row>
    <row r="127">
      <c r="A127" s="14">
        <f>IF(INDEX('Employees'!$I$2:$I$101,INT((ROW()-2)/3)+1)="","",IF(INDEX('Employees'!$I$2:$I$101,INT((ROW()-2)/3)+1)&lt;&gt;"OK",NA(),INDEX('Employees'!$A$2:$A$101,INT((ROW()-2)/3)+1)))</f>
        <v/>
      </c>
      <c r="B127" s="8">
        <f>IF($A127="","",VLOOKUP($A127,'Employees'!$A$2:$I$101,2,FALSE))</f>
        <v/>
      </c>
      <c r="C127" s="8">
        <f>IF($A127="","",INDEX('Settings'!$H$11:$H$13,MOD(ROW()-2,3)+1))</f>
        <v/>
      </c>
      <c r="D127" s="8">
        <f>IF($A127="","",VLOOKUP($A127,'Employees'!$A$2:$I$101,4,FALSE))</f>
        <v/>
      </c>
      <c r="E127" s="13">
        <f>IF($A127="","",VLOOKUP($A127,'Employees'!$A$2:$I$101,5,FALSE))</f>
        <v/>
      </c>
      <c r="F127" s="6">
        <f>IF($A127="","",MAX('Settings'!$B$2,VLOOKUP($A127,'Employees'!$A$2:$I$101,3,FALSE)))</f>
        <v/>
      </c>
      <c r="G127" s="13">
        <f>IF($A127="","",IF(OR('Settings'!$B$7&lt;&gt;"OK",INDEX('Settings'!$F$11:$F$16,MATCH($D127&amp;"_"&amp;$C127,'Settings'!$E$11:$E$16,0))&lt;&gt;"OK"),NA(),INDEX('Settings'!$C$11:$C$16,MATCH($D127&amp;"_"&amp;$C127,'Settings'!$E$11:$E$16,0))*'Settings'!$B$4*$E127))</f>
        <v/>
      </c>
      <c r="H127" s="8">
        <f>IF($A127="","",INDEX('Settings'!$D$11:$D$16,MATCH($D127&amp;"_"&amp;$C127,'Settings'!$E$11:$E$16,0)))</f>
        <v/>
      </c>
      <c r="I127" s="13">
        <f>IF($A127="","",INDEX('Employees'!$F$2:$H$101,MATCH($A127,'Employees'!$A$2:$A$101,0),MATCH($C127,'Settings'!$H$11:$H$13,0)))</f>
        <v/>
      </c>
      <c r="J127" s="13">
        <f>IF($A127="","",IF(OR('Settings'!$B$3&lt;$F127,$F127&gt;'Settings'!$B$5),0,IF($H127="Front-loaded",$G127*('Settings'!$B$5-$F127+1)/('Settings'!$B$5-'Settings'!$B$2+1),$G127*(MIN('Settings'!$B$3,'Settings'!$B$5)-$F127+1)/('Settings'!$B$5-'Settings'!$B$2+1))))</f>
        <v/>
      </c>
      <c r="K127" s="13">
        <f>IF($A127="","",SUMIFS('Requests log'!$N$2:$N$1001,'Requests log'!$B$2:$B$1001,$A127,'Requests log'!$D$2:$D$1001,$C127))</f>
        <v/>
      </c>
      <c r="L127" s="13">
        <f>IF($A127="","",SUMIFS('Requests log'!$O$2:$O$1001,'Requests log'!$B$2:$B$1001,$A127,'Requests log'!$D$2:$D$1001,$C127))</f>
        <v/>
      </c>
      <c r="M127" s="13">
        <f>IF($A127="","",SUMIFS('Requests log'!$I$2:$I$1001,'Requests log'!$B$2:$B$1001,$A127,'Requests log'!$D$2:$D$1001,$C127,'Requests log'!$J$2:$J$1001,"Pending"))</f>
        <v/>
      </c>
      <c r="N127" s="13">
        <f>IF($A127="","",I127+J127-K127-L127-M127)</f>
        <v/>
      </c>
      <c r="O127" s="13">
        <f>IF($A127="","",N127/('Settings'!$B$4*E127))</f>
        <v/>
      </c>
    </row>
    <row r="128">
      <c r="A128" s="14">
        <f>IF(INDEX('Employees'!$I$2:$I$101,INT((ROW()-2)/3)+1)="","",IF(INDEX('Employees'!$I$2:$I$101,INT((ROW()-2)/3)+1)&lt;&gt;"OK",NA(),INDEX('Employees'!$A$2:$A$101,INT((ROW()-2)/3)+1)))</f>
        <v/>
      </c>
      <c r="B128" s="8">
        <f>IF($A128="","",VLOOKUP($A128,'Employees'!$A$2:$I$101,2,FALSE))</f>
        <v/>
      </c>
      <c r="C128" s="8">
        <f>IF($A128="","",INDEX('Settings'!$H$11:$H$13,MOD(ROW()-2,3)+1))</f>
        <v/>
      </c>
      <c r="D128" s="8">
        <f>IF($A128="","",VLOOKUP($A128,'Employees'!$A$2:$I$101,4,FALSE))</f>
        <v/>
      </c>
      <c r="E128" s="13">
        <f>IF($A128="","",VLOOKUP($A128,'Employees'!$A$2:$I$101,5,FALSE))</f>
        <v/>
      </c>
      <c r="F128" s="6">
        <f>IF($A128="","",MAX('Settings'!$B$2,VLOOKUP($A128,'Employees'!$A$2:$I$101,3,FALSE)))</f>
        <v/>
      </c>
      <c r="G128" s="13">
        <f>IF($A128="","",IF(OR('Settings'!$B$7&lt;&gt;"OK",INDEX('Settings'!$F$11:$F$16,MATCH($D128&amp;"_"&amp;$C128,'Settings'!$E$11:$E$16,0))&lt;&gt;"OK"),NA(),INDEX('Settings'!$C$11:$C$16,MATCH($D128&amp;"_"&amp;$C128,'Settings'!$E$11:$E$16,0))*'Settings'!$B$4*$E128))</f>
        <v/>
      </c>
      <c r="H128" s="8">
        <f>IF($A128="","",INDEX('Settings'!$D$11:$D$16,MATCH($D128&amp;"_"&amp;$C128,'Settings'!$E$11:$E$16,0)))</f>
        <v/>
      </c>
      <c r="I128" s="13">
        <f>IF($A128="","",INDEX('Employees'!$F$2:$H$101,MATCH($A128,'Employees'!$A$2:$A$101,0),MATCH($C128,'Settings'!$H$11:$H$13,0)))</f>
        <v/>
      </c>
      <c r="J128" s="13">
        <f>IF($A128="","",IF(OR('Settings'!$B$3&lt;$F128,$F128&gt;'Settings'!$B$5),0,IF($H128="Front-loaded",$G128*('Settings'!$B$5-$F128+1)/('Settings'!$B$5-'Settings'!$B$2+1),$G128*(MIN('Settings'!$B$3,'Settings'!$B$5)-$F128+1)/('Settings'!$B$5-'Settings'!$B$2+1))))</f>
        <v/>
      </c>
      <c r="K128" s="13">
        <f>IF($A128="","",SUMIFS('Requests log'!$N$2:$N$1001,'Requests log'!$B$2:$B$1001,$A128,'Requests log'!$D$2:$D$1001,$C128))</f>
        <v/>
      </c>
      <c r="L128" s="13">
        <f>IF($A128="","",SUMIFS('Requests log'!$O$2:$O$1001,'Requests log'!$B$2:$B$1001,$A128,'Requests log'!$D$2:$D$1001,$C128))</f>
        <v/>
      </c>
      <c r="M128" s="13">
        <f>IF($A128="","",SUMIFS('Requests log'!$I$2:$I$1001,'Requests log'!$B$2:$B$1001,$A128,'Requests log'!$D$2:$D$1001,$C128,'Requests log'!$J$2:$J$1001,"Pending"))</f>
        <v/>
      </c>
      <c r="N128" s="13">
        <f>IF($A128="","",I128+J128-K128-L128-M128)</f>
        <v/>
      </c>
      <c r="O128" s="13">
        <f>IF($A128="","",N128/('Settings'!$B$4*E128))</f>
        <v/>
      </c>
    </row>
    <row r="129">
      <c r="A129" s="14">
        <f>IF(INDEX('Employees'!$I$2:$I$101,INT((ROW()-2)/3)+1)="","",IF(INDEX('Employees'!$I$2:$I$101,INT((ROW()-2)/3)+1)&lt;&gt;"OK",NA(),INDEX('Employees'!$A$2:$A$101,INT((ROW()-2)/3)+1)))</f>
        <v/>
      </c>
      <c r="B129" s="8">
        <f>IF($A129="","",VLOOKUP($A129,'Employees'!$A$2:$I$101,2,FALSE))</f>
        <v/>
      </c>
      <c r="C129" s="8">
        <f>IF($A129="","",INDEX('Settings'!$H$11:$H$13,MOD(ROW()-2,3)+1))</f>
        <v/>
      </c>
      <c r="D129" s="8">
        <f>IF($A129="","",VLOOKUP($A129,'Employees'!$A$2:$I$101,4,FALSE))</f>
        <v/>
      </c>
      <c r="E129" s="13">
        <f>IF($A129="","",VLOOKUP($A129,'Employees'!$A$2:$I$101,5,FALSE))</f>
        <v/>
      </c>
      <c r="F129" s="6">
        <f>IF($A129="","",MAX('Settings'!$B$2,VLOOKUP($A129,'Employees'!$A$2:$I$101,3,FALSE)))</f>
        <v/>
      </c>
      <c r="G129" s="13">
        <f>IF($A129="","",IF(OR('Settings'!$B$7&lt;&gt;"OK",INDEX('Settings'!$F$11:$F$16,MATCH($D129&amp;"_"&amp;$C129,'Settings'!$E$11:$E$16,0))&lt;&gt;"OK"),NA(),INDEX('Settings'!$C$11:$C$16,MATCH($D129&amp;"_"&amp;$C129,'Settings'!$E$11:$E$16,0))*'Settings'!$B$4*$E129))</f>
        <v/>
      </c>
      <c r="H129" s="8">
        <f>IF($A129="","",INDEX('Settings'!$D$11:$D$16,MATCH($D129&amp;"_"&amp;$C129,'Settings'!$E$11:$E$16,0)))</f>
        <v/>
      </c>
      <c r="I129" s="13">
        <f>IF($A129="","",INDEX('Employees'!$F$2:$H$101,MATCH($A129,'Employees'!$A$2:$A$101,0),MATCH($C129,'Settings'!$H$11:$H$13,0)))</f>
        <v/>
      </c>
      <c r="J129" s="13">
        <f>IF($A129="","",IF(OR('Settings'!$B$3&lt;$F129,$F129&gt;'Settings'!$B$5),0,IF($H129="Front-loaded",$G129*('Settings'!$B$5-$F129+1)/('Settings'!$B$5-'Settings'!$B$2+1),$G129*(MIN('Settings'!$B$3,'Settings'!$B$5)-$F129+1)/('Settings'!$B$5-'Settings'!$B$2+1))))</f>
        <v/>
      </c>
      <c r="K129" s="13">
        <f>IF($A129="","",SUMIFS('Requests log'!$N$2:$N$1001,'Requests log'!$B$2:$B$1001,$A129,'Requests log'!$D$2:$D$1001,$C129))</f>
        <v/>
      </c>
      <c r="L129" s="13">
        <f>IF($A129="","",SUMIFS('Requests log'!$O$2:$O$1001,'Requests log'!$B$2:$B$1001,$A129,'Requests log'!$D$2:$D$1001,$C129))</f>
        <v/>
      </c>
      <c r="M129" s="13">
        <f>IF($A129="","",SUMIFS('Requests log'!$I$2:$I$1001,'Requests log'!$B$2:$B$1001,$A129,'Requests log'!$D$2:$D$1001,$C129,'Requests log'!$J$2:$J$1001,"Pending"))</f>
        <v/>
      </c>
      <c r="N129" s="13">
        <f>IF($A129="","",I129+J129-K129-L129-M129)</f>
        <v/>
      </c>
      <c r="O129" s="13">
        <f>IF($A129="","",N129/('Settings'!$B$4*E129))</f>
        <v/>
      </c>
    </row>
    <row r="130">
      <c r="A130" s="14">
        <f>IF(INDEX('Employees'!$I$2:$I$101,INT((ROW()-2)/3)+1)="","",IF(INDEX('Employees'!$I$2:$I$101,INT((ROW()-2)/3)+1)&lt;&gt;"OK",NA(),INDEX('Employees'!$A$2:$A$101,INT((ROW()-2)/3)+1)))</f>
        <v/>
      </c>
      <c r="B130" s="8">
        <f>IF($A130="","",VLOOKUP($A130,'Employees'!$A$2:$I$101,2,FALSE))</f>
        <v/>
      </c>
      <c r="C130" s="8">
        <f>IF($A130="","",INDEX('Settings'!$H$11:$H$13,MOD(ROW()-2,3)+1))</f>
        <v/>
      </c>
      <c r="D130" s="8">
        <f>IF($A130="","",VLOOKUP($A130,'Employees'!$A$2:$I$101,4,FALSE))</f>
        <v/>
      </c>
      <c r="E130" s="13">
        <f>IF($A130="","",VLOOKUP($A130,'Employees'!$A$2:$I$101,5,FALSE))</f>
        <v/>
      </c>
      <c r="F130" s="6">
        <f>IF($A130="","",MAX('Settings'!$B$2,VLOOKUP($A130,'Employees'!$A$2:$I$101,3,FALSE)))</f>
        <v/>
      </c>
      <c r="G130" s="13">
        <f>IF($A130="","",IF(OR('Settings'!$B$7&lt;&gt;"OK",INDEX('Settings'!$F$11:$F$16,MATCH($D130&amp;"_"&amp;$C130,'Settings'!$E$11:$E$16,0))&lt;&gt;"OK"),NA(),INDEX('Settings'!$C$11:$C$16,MATCH($D130&amp;"_"&amp;$C130,'Settings'!$E$11:$E$16,0))*'Settings'!$B$4*$E130))</f>
        <v/>
      </c>
      <c r="H130" s="8">
        <f>IF($A130="","",INDEX('Settings'!$D$11:$D$16,MATCH($D130&amp;"_"&amp;$C130,'Settings'!$E$11:$E$16,0)))</f>
        <v/>
      </c>
      <c r="I130" s="13">
        <f>IF($A130="","",INDEX('Employees'!$F$2:$H$101,MATCH($A130,'Employees'!$A$2:$A$101,0),MATCH($C130,'Settings'!$H$11:$H$13,0)))</f>
        <v/>
      </c>
      <c r="J130" s="13">
        <f>IF($A130="","",IF(OR('Settings'!$B$3&lt;$F130,$F130&gt;'Settings'!$B$5),0,IF($H130="Front-loaded",$G130*('Settings'!$B$5-$F130+1)/('Settings'!$B$5-'Settings'!$B$2+1),$G130*(MIN('Settings'!$B$3,'Settings'!$B$5)-$F130+1)/('Settings'!$B$5-'Settings'!$B$2+1))))</f>
        <v/>
      </c>
      <c r="K130" s="13">
        <f>IF($A130="","",SUMIFS('Requests log'!$N$2:$N$1001,'Requests log'!$B$2:$B$1001,$A130,'Requests log'!$D$2:$D$1001,$C130))</f>
        <v/>
      </c>
      <c r="L130" s="13">
        <f>IF($A130="","",SUMIFS('Requests log'!$O$2:$O$1001,'Requests log'!$B$2:$B$1001,$A130,'Requests log'!$D$2:$D$1001,$C130))</f>
        <v/>
      </c>
      <c r="M130" s="13">
        <f>IF($A130="","",SUMIFS('Requests log'!$I$2:$I$1001,'Requests log'!$B$2:$B$1001,$A130,'Requests log'!$D$2:$D$1001,$C130,'Requests log'!$J$2:$J$1001,"Pending"))</f>
        <v/>
      </c>
      <c r="N130" s="13">
        <f>IF($A130="","",I130+J130-K130-L130-M130)</f>
        <v/>
      </c>
      <c r="O130" s="13">
        <f>IF($A130="","",N130/('Settings'!$B$4*E130))</f>
        <v/>
      </c>
    </row>
    <row r="131">
      <c r="A131" s="14">
        <f>IF(INDEX('Employees'!$I$2:$I$101,INT((ROW()-2)/3)+1)="","",IF(INDEX('Employees'!$I$2:$I$101,INT((ROW()-2)/3)+1)&lt;&gt;"OK",NA(),INDEX('Employees'!$A$2:$A$101,INT((ROW()-2)/3)+1)))</f>
        <v/>
      </c>
      <c r="B131" s="8">
        <f>IF($A131="","",VLOOKUP($A131,'Employees'!$A$2:$I$101,2,FALSE))</f>
        <v/>
      </c>
      <c r="C131" s="8">
        <f>IF($A131="","",INDEX('Settings'!$H$11:$H$13,MOD(ROW()-2,3)+1))</f>
        <v/>
      </c>
      <c r="D131" s="8">
        <f>IF($A131="","",VLOOKUP($A131,'Employees'!$A$2:$I$101,4,FALSE))</f>
        <v/>
      </c>
      <c r="E131" s="13">
        <f>IF($A131="","",VLOOKUP($A131,'Employees'!$A$2:$I$101,5,FALSE))</f>
        <v/>
      </c>
      <c r="F131" s="6">
        <f>IF($A131="","",MAX('Settings'!$B$2,VLOOKUP($A131,'Employees'!$A$2:$I$101,3,FALSE)))</f>
        <v/>
      </c>
      <c r="G131" s="13">
        <f>IF($A131="","",IF(OR('Settings'!$B$7&lt;&gt;"OK",INDEX('Settings'!$F$11:$F$16,MATCH($D131&amp;"_"&amp;$C131,'Settings'!$E$11:$E$16,0))&lt;&gt;"OK"),NA(),INDEX('Settings'!$C$11:$C$16,MATCH($D131&amp;"_"&amp;$C131,'Settings'!$E$11:$E$16,0))*'Settings'!$B$4*$E131))</f>
        <v/>
      </c>
      <c r="H131" s="8">
        <f>IF($A131="","",INDEX('Settings'!$D$11:$D$16,MATCH($D131&amp;"_"&amp;$C131,'Settings'!$E$11:$E$16,0)))</f>
        <v/>
      </c>
      <c r="I131" s="13">
        <f>IF($A131="","",INDEX('Employees'!$F$2:$H$101,MATCH($A131,'Employees'!$A$2:$A$101,0),MATCH($C131,'Settings'!$H$11:$H$13,0)))</f>
        <v/>
      </c>
      <c r="J131" s="13">
        <f>IF($A131="","",IF(OR('Settings'!$B$3&lt;$F131,$F131&gt;'Settings'!$B$5),0,IF($H131="Front-loaded",$G131*('Settings'!$B$5-$F131+1)/('Settings'!$B$5-'Settings'!$B$2+1),$G131*(MIN('Settings'!$B$3,'Settings'!$B$5)-$F131+1)/('Settings'!$B$5-'Settings'!$B$2+1))))</f>
        <v/>
      </c>
      <c r="K131" s="13">
        <f>IF($A131="","",SUMIFS('Requests log'!$N$2:$N$1001,'Requests log'!$B$2:$B$1001,$A131,'Requests log'!$D$2:$D$1001,$C131))</f>
        <v/>
      </c>
      <c r="L131" s="13">
        <f>IF($A131="","",SUMIFS('Requests log'!$O$2:$O$1001,'Requests log'!$B$2:$B$1001,$A131,'Requests log'!$D$2:$D$1001,$C131))</f>
        <v/>
      </c>
      <c r="M131" s="13">
        <f>IF($A131="","",SUMIFS('Requests log'!$I$2:$I$1001,'Requests log'!$B$2:$B$1001,$A131,'Requests log'!$D$2:$D$1001,$C131,'Requests log'!$J$2:$J$1001,"Pending"))</f>
        <v/>
      </c>
      <c r="N131" s="13">
        <f>IF($A131="","",I131+J131-K131-L131-M131)</f>
        <v/>
      </c>
      <c r="O131" s="13">
        <f>IF($A131="","",N131/('Settings'!$B$4*E131))</f>
        <v/>
      </c>
    </row>
    <row r="132">
      <c r="A132" s="14">
        <f>IF(INDEX('Employees'!$I$2:$I$101,INT((ROW()-2)/3)+1)="","",IF(INDEX('Employees'!$I$2:$I$101,INT((ROW()-2)/3)+1)&lt;&gt;"OK",NA(),INDEX('Employees'!$A$2:$A$101,INT((ROW()-2)/3)+1)))</f>
        <v/>
      </c>
      <c r="B132" s="8">
        <f>IF($A132="","",VLOOKUP($A132,'Employees'!$A$2:$I$101,2,FALSE))</f>
        <v/>
      </c>
      <c r="C132" s="8">
        <f>IF($A132="","",INDEX('Settings'!$H$11:$H$13,MOD(ROW()-2,3)+1))</f>
        <v/>
      </c>
      <c r="D132" s="8">
        <f>IF($A132="","",VLOOKUP($A132,'Employees'!$A$2:$I$101,4,FALSE))</f>
        <v/>
      </c>
      <c r="E132" s="13">
        <f>IF($A132="","",VLOOKUP($A132,'Employees'!$A$2:$I$101,5,FALSE))</f>
        <v/>
      </c>
      <c r="F132" s="6">
        <f>IF($A132="","",MAX('Settings'!$B$2,VLOOKUP($A132,'Employees'!$A$2:$I$101,3,FALSE)))</f>
        <v/>
      </c>
      <c r="G132" s="13">
        <f>IF($A132="","",IF(OR('Settings'!$B$7&lt;&gt;"OK",INDEX('Settings'!$F$11:$F$16,MATCH($D132&amp;"_"&amp;$C132,'Settings'!$E$11:$E$16,0))&lt;&gt;"OK"),NA(),INDEX('Settings'!$C$11:$C$16,MATCH($D132&amp;"_"&amp;$C132,'Settings'!$E$11:$E$16,0))*'Settings'!$B$4*$E132))</f>
        <v/>
      </c>
      <c r="H132" s="8">
        <f>IF($A132="","",INDEX('Settings'!$D$11:$D$16,MATCH($D132&amp;"_"&amp;$C132,'Settings'!$E$11:$E$16,0)))</f>
        <v/>
      </c>
      <c r="I132" s="13">
        <f>IF($A132="","",INDEX('Employees'!$F$2:$H$101,MATCH($A132,'Employees'!$A$2:$A$101,0),MATCH($C132,'Settings'!$H$11:$H$13,0)))</f>
        <v/>
      </c>
      <c r="J132" s="13">
        <f>IF($A132="","",IF(OR('Settings'!$B$3&lt;$F132,$F132&gt;'Settings'!$B$5),0,IF($H132="Front-loaded",$G132*('Settings'!$B$5-$F132+1)/('Settings'!$B$5-'Settings'!$B$2+1),$G132*(MIN('Settings'!$B$3,'Settings'!$B$5)-$F132+1)/('Settings'!$B$5-'Settings'!$B$2+1))))</f>
        <v/>
      </c>
      <c r="K132" s="13">
        <f>IF($A132="","",SUMIFS('Requests log'!$N$2:$N$1001,'Requests log'!$B$2:$B$1001,$A132,'Requests log'!$D$2:$D$1001,$C132))</f>
        <v/>
      </c>
      <c r="L132" s="13">
        <f>IF($A132="","",SUMIFS('Requests log'!$O$2:$O$1001,'Requests log'!$B$2:$B$1001,$A132,'Requests log'!$D$2:$D$1001,$C132))</f>
        <v/>
      </c>
      <c r="M132" s="13">
        <f>IF($A132="","",SUMIFS('Requests log'!$I$2:$I$1001,'Requests log'!$B$2:$B$1001,$A132,'Requests log'!$D$2:$D$1001,$C132,'Requests log'!$J$2:$J$1001,"Pending"))</f>
        <v/>
      </c>
      <c r="N132" s="13">
        <f>IF($A132="","",I132+J132-K132-L132-M132)</f>
        <v/>
      </c>
      <c r="O132" s="13">
        <f>IF($A132="","",N132/('Settings'!$B$4*E132))</f>
        <v/>
      </c>
    </row>
    <row r="133">
      <c r="A133" s="14">
        <f>IF(INDEX('Employees'!$I$2:$I$101,INT((ROW()-2)/3)+1)="","",IF(INDEX('Employees'!$I$2:$I$101,INT((ROW()-2)/3)+1)&lt;&gt;"OK",NA(),INDEX('Employees'!$A$2:$A$101,INT((ROW()-2)/3)+1)))</f>
        <v/>
      </c>
      <c r="B133" s="8">
        <f>IF($A133="","",VLOOKUP($A133,'Employees'!$A$2:$I$101,2,FALSE))</f>
        <v/>
      </c>
      <c r="C133" s="8">
        <f>IF($A133="","",INDEX('Settings'!$H$11:$H$13,MOD(ROW()-2,3)+1))</f>
        <v/>
      </c>
      <c r="D133" s="8">
        <f>IF($A133="","",VLOOKUP($A133,'Employees'!$A$2:$I$101,4,FALSE))</f>
        <v/>
      </c>
      <c r="E133" s="13">
        <f>IF($A133="","",VLOOKUP($A133,'Employees'!$A$2:$I$101,5,FALSE))</f>
        <v/>
      </c>
      <c r="F133" s="6">
        <f>IF($A133="","",MAX('Settings'!$B$2,VLOOKUP($A133,'Employees'!$A$2:$I$101,3,FALSE)))</f>
        <v/>
      </c>
      <c r="G133" s="13">
        <f>IF($A133="","",IF(OR('Settings'!$B$7&lt;&gt;"OK",INDEX('Settings'!$F$11:$F$16,MATCH($D133&amp;"_"&amp;$C133,'Settings'!$E$11:$E$16,0))&lt;&gt;"OK"),NA(),INDEX('Settings'!$C$11:$C$16,MATCH($D133&amp;"_"&amp;$C133,'Settings'!$E$11:$E$16,0))*'Settings'!$B$4*$E133))</f>
        <v/>
      </c>
      <c r="H133" s="8">
        <f>IF($A133="","",INDEX('Settings'!$D$11:$D$16,MATCH($D133&amp;"_"&amp;$C133,'Settings'!$E$11:$E$16,0)))</f>
        <v/>
      </c>
      <c r="I133" s="13">
        <f>IF($A133="","",INDEX('Employees'!$F$2:$H$101,MATCH($A133,'Employees'!$A$2:$A$101,0),MATCH($C133,'Settings'!$H$11:$H$13,0)))</f>
        <v/>
      </c>
      <c r="J133" s="13">
        <f>IF($A133="","",IF(OR('Settings'!$B$3&lt;$F133,$F133&gt;'Settings'!$B$5),0,IF($H133="Front-loaded",$G133*('Settings'!$B$5-$F133+1)/('Settings'!$B$5-'Settings'!$B$2+1),$G133*(MIN('Settings'!$B$3,'Settings'!$B$5)-$F133+1)/('Settings'!$B$5-'Settings'!$B$2+1))))</f>
        <v/>
      </c>
      <c r="K133" s="13">
        <f>IF($A133="","",SUMIFS('Requests log'!$N$2:$N$1001,'Requests log'!$B$2:$B$1001,$A133,'Requests log'!$D$2:$D$1001,$C133))</f>
        <v/>
      </c>
      <c r="L133" s="13">
        <f>IF($A133="","",SUMIFS('Requests log'!$O$2:$O$1001,'Requests log'!$B$2:$B$1001,$A133,'Requests log'!$D$2:$D$1001,$C133))</f>
        <v/>
      </c>
      <c r="M133" s="13">
        <f>IF($A133="","",SUMIFS('Requests log'!$I$2:$I$1001,'Requests log'!$B$2:$B$1001,$A133,'Requests log'!$D$2:$D$1001,$C133,'Requests log'!$J$2:$J$1001,"Pending"))</f>
        <v/>
      </c>
      <c r="N133" s="13">
        <f>IF($A133="","",I133+J133-K133-L133-M133)</f>
        <v/>
      </c>
      <c r="O133" s="13">
        <f>IF($A133="","",N133/('Settings'!$B$4*E133))</f>
        <v/>
      </c>
    </row>
    <row r="134">
      <c r="A134" s="14">
        <f>IF(INDEX('Employees'!$I$2:$I$101,INT((ROW()-2)/3)+1)="","",IF(INDEX('Employees'!$I$2:$I$101,INT((ROW()-2)/3)+1)&lt;&gt;"OK",NA(),INDEX('Employees'!$A$2:$A$101,INT((ROW()-2)/3)+1)))</f>
        <v/>
      </c>
      <c r="B134" s="8">
        <f>IF($A134="","",VLOOKUP($A134,'Employees'!$A$2:$I$101,2,FALSE))</f>
        <v/>
      </c>
      <c r="C134" s="8">
        <f>IF($A134="","",INDEX('Settings'!$H$11:$H$13,MOD(ROW()-2,3)+1))</f>
        <v/>
      </c>
      <c r="D134" s="8">
        <f>IF($A134="","",VLOOKUP($A134,'Employees'!$A$2:$I$101,4,FALSE))</f>
        <v/>
      </c>
      <c r="E134" s="13">
        <f>IF($A134="","",VLOOKUP($A134,'Employees'!$A$2:$I$101,5,FALSE))</f>
        <v/>
      </c>
      <c r="F134" s="6">
        <f>IF($A134="","",MAX('Settings'!$B$2,VLOOKUP($A134,'Employees'!$A$2:$I$101,3,FALSE)))</f>
        <v/>
      </c>
      <c r="G134" s="13">
        <f>IF($A134="","",IF(OR('Settings'!$B$7&lt;&gt;"OK",INDEX('Settings'!$F$11:$F$16,MATCH($D134&amp;"_"&amp;$C134,'Settings'!$E$11:$E$16,0))&lt;&gt;"OK"),NA(),INDEX('Settings'!$C$11:$C$16,MATCH($D134&amp;"_"&amp;$C134,'Settings'!$E$11:$E$16,0))*'Settings'!$B$4*$E134))</f>
        <v/>
      </c>
      <c r="H134" s="8">
        <f>IF($A134="","",INDEX('Settings'!$D$11:$D$16,MATCH($D134&amp;"_"&amp;$C134,'Settings'!$E$11:$E$16,0)))</f>
        <v/>
      </c>
      <c r="I134" s="13">
        <f>IF($A134="","",INDEX('Employees'!$F$2:$H$101,MATCH($A134,'Employees'!$A$2:$A$101,0),MATCH($C134,'Settings'!$H$11:$H$13,0)))</f>
        <v/>
      </c>
      <c r="J134" s="13">
        <f>IF($A134="","",IF(OR('Settings'!$B$3&lt;$F134,$F134&gt;'Settings'!$B$5),0,IF($H134="Front-loaded",$G134*('Settings'!$B$5-$F134+1)/('Settings'!$B$5-'Settings'!$B$2+1),$G134*(MIN('Settings'!$B$3,'Settings'!$B$5)-$F134+1)/('Settings'!$B$5-'Settings'!$B$2+1))))</f>
        <v/>
      </c>
      <c r="K134" s="13">
        <f>IF($A134="","",SUMIFS('Requests log'!$N$2:$N$1001,'Requests log'!$B$2:$B$1001,$A134,'Requests log'!$D$2:$D$1001,$C134))</f>
        <v/>
      </c>
      <c r="L134" s="13">
        <f>IF($A134="","",SUMIFS('Requests log'!$O$2:$O$1001,'Requests log'!$B$2:$B$1001,$A134,'Requests log'!$D$2:$D$1001,$C134))</f>
        <v/>
      </c>
      <c r="M134" s="13">
        <f>IF($A134="","",SUMIFS('Requests log'!$I$2:$I$1001,'Requests log'!$B$2:$B$1001,$A134,'Requests log'!$D$2:$D$1001,$C134,'Requests log'!$J$2:$J$1001,"Pending"))</f>
        <v/>
      </c>
      <c r="N134" s="13">
        <f>IF($A134="","",I134+J134-K134-L134-M134)</f>
        <v/>
      </c>
      <c r="O134" s="13">
        <f>IF($A134="","",N134/('Settings'!$B$4*E134))</f>
        <v/>
      </c>
    </row>
    <row r="135">
      <c r="A135" s="14">
        <f>IF(INDEX('Employees'!$I$2:$I$101,INT((ROW()-2)/3)+1)="","",IF(INDEX('Employees'!$I$2:$I$101,INT((ROW()-2)/3)+1)&lt;&gt;"OK",NA(),INDEX('Employees'!$A$2:$A$101,INT((ROW()-2)/3)+1)))</f>
        <v/>
      </c>
      <c r="B135" s="8">
        <f>IF($A135="","",VLOOKUP($A135,'Employees'!$A$2:$I$101,2,FALSE))</f>
        <v/>
      </c>
      <c r="C135" s="8">
        <f>IF($A135="","",INDEX('Settings'!$H$11:$H$13,MOD(ROW()-2,3)+1))</f>
        <v/>
      </c>
      <c r="D135" s="8">
        <f>IF($A135="","",VLOOKUP($A135,'Employees'!$A$2:$I$101,4,FALSE))</f>
        <v/>
      </c>
      <c r="E135" s="13">
        <f>IF($A135="","",VLOOKUP($A135,'Employees'!$A$2:$I$101,5,FALSE))</f>
        <v/>
      </c>
      <c r="F135" s="6">
        <f>IF($A135="","",MAX('Settings'!$B$2,VLOOKUP($A135,'Employees'!$A$2:$I$101,3,FALSE)))</f>
        <v/>
      </c>
      <c r="G135" s="13">
        <f>IF($A135="","",IF(OR('Settings'!$B$7&lt;&gt;"OK",INDEX('Settings'!$F$11:$F$16,MATCH($D135&amp;"_"&amp;$C135,'Settings'!$E$11:$E$16,0))&lt;&gt;"OK"),NA(),INDEX('Settings'!$C$11:$C$16,MATCH($D135&amp;"_"&amp;$C135,'Settings'!$E$11:$E$16,0))*'Settings'!$B$4*$E135))</f>
        <v/>
      </c>
      <c r="H135" s="8">
        <f>IF($A135="","",INDEX('Settings'!$D$11:$D$16,MATCH($D135&amp;"_"&amp;$C135,'Settings'!$E$11:$E$16,0)))</f>
        <v/>
      </c>
      <c r="I135" s="13">
        <f>IF($A135="","",INDEX('Employees'!$F$2:$H$101,MATCH($A135,'Employees'!$A$2:$A$101,0),MATCH($C135,'Settings'!$H$11:$H$13,0)))</f>
        <v/>
      </c>
      <c r="J135" s="13">
        <f>IF($A135="","",IF(OR('Settings'!$B$3&lt;$F135,$F135&gt;'Settings'!$B$5),0,IF($H135="Front-loaded",$G135*('Settings'!$B$5-$F135+1)/('Settings'!$B$5-'Settings'!$B$2+1),$G135*(MIN('Settings'!$B$3,'Settings'!$B$5)-$F135+1)/('Settings'!$B$5-'Settings'!$B$2+1))))</f>
        <v/>
      </c>
      <c r="K135" s="13">
        <f>IF($A135="","",SUMIFS('Requests log'!$N$2:$N$1001,'Requests log'!$B$2:$B$1001,$A135,'Requests log'!$D$2:$D$1001,$C135))</f>
        <v/>
      </c>
      <c r="L135" s="13">
        <f>IF($A135="","",SUMIFS('Requests log'!$O$2:$O$1001,'Requests log'!$B$2:$B$1001,$A135,'Requests log'!$D$2:$D$1001,$C135))</f>
        <v/>
      </c>
      <c r="M135" s="13">
        <f>IF($A135="","",SUMIFS('Requests log'!$I$2:$I$1001,'Requests log'!$B$2:$B$1001,$A135,'Requests log'!$D$2:$D$1001,$C135,'Requests log'!$J$2:$J$1001,"Pending"))</f>
        <v/>
      </c>
      <c r="N135" s="13">
        <f>IF($A135="","",I135+J135-K135-L135-M135)</f>
        <v/>
      </c>
      <c r="O135" s="13">
        <f>IF($A135="","",N135/('Settings'!$B$4*E135))</f>
        <v/>
      </c>
    </row>
    <row r="136">
      <c r="A136" s="14">
        <f>IF(INDEX('Employees'!$I$2:$I$101,INT((ROW()-2)/3)+1)="","",IF(INDEX('Employees'!$I$2:$I$101,INT((ROW()-2)/3)+1)&lt;&gt;"OK",NA(),INDEX('Employees'!$A$2:$A$101,INT((ROW()-2)/3)+1)))</f>
        <v/>
      </c>
      <c r="B136" s="8">
        <f>IF($A136="","",VLOOKUP($A136,'Employees'!$A$2:$I$101,2,FALSE))</f>
        <v/>
      </c>
      <c r="C136" s="8">
        <f>IF($A136="","",INDEX('Settings'!$H$11:$H$13,MOD(ROW()-2,3)+1))</f>
        <v/>
      </c>
      <c r="D136" s="8">
        <f>IF($A136="","",VLOOKUP($A136,'Employees'!$A$2:$I$101,4,FALSE))</f>
        <v/>
      </c>
      <c r="E136" s="13">
        <f>IF($A136="","",VLOOKUP($A136,'Employees'!$A$2:$I$101,5,FALSE))</f>
        <v/>
      </c>
      <c r="F136" s="6">
        <f>IF($A136="","",MAX('Settings'!$B$2,VLOOKUP($A136,'Employees'!$A$2:$I$101,3,FALSE)))</f>
        <v/>
      </c>
      <c r="G136" s="13">
        <f>IF($A136="","",IF(OR('Settings'!$B$7&lt;&gt;"OK",INDEX('Settings'!$F$11:$F$16,MATCH($D136&amp;"_"&amp;$C136,'Settings'!$E$11:$E$16,0))&lt;&gt;"OK"),NA(),INDEX('Settings'!$C$11:$C$16,MATCH($D136&amp;"_"&amp;$C136,'Settings'!$E$11:$E$16,0))*'Settings'!$B$4*$E136))</f>
        <v/>
      </c>
      <c r="H136" s="8">
        <f>IF($A136="","",INDEX('Settings'!$D$11:$D$16,MATCH($D136&amp;"_"&amp;$C136,'Settings'!$E$11:$E$16,0)))</f>
        <v/>
      </c>
      <c r="I136" s="13">
        <f>IF($A136="","",INDEX('Employees'!$F$2:$H$101,MATCH($A136,'Employees'!$A$2:$A$101,0),MATCH($C136,'Settings'!$H$11:$H$13,0)))</f>
        <v/>
      </c>
      <c r="J136" s="13">
        <f>IF($A136="","",IF(OR('Settings'!$B$3&lt;$F136,$F136&gt;'Settings'!$B$5),0,IF($H136="Front-loaded",$G136*('Settings'!$B$5-$F136+1)/('Settings'!$B$5-'Settings'!$B$2+1),$G136*(MIN('Settings'!$B$3,'Settings'!$B$5)-$F136+1)/('Settings'!$B$5-'Settings'!$B$2+1))))</f>
        <v/>
      </c>
      <c r="K136" s="13">
        <f>IF($A136="","",SUMIFS('Requests log'!$N$2:$N$1001,'Requests log'!$B$2:$B$1001,$A136,'Requests log'!$D$2:$D$1001,$C136))</f>
        <v/>
      </c>
      <c r="L136" s="13">
        <f>IF($A136="","",SUMIFS('Requests log'!$O$2:$O$1001,'Requests log'!$B$2:$B$1001,$A136,'Requests log'!$D$2:$D$1001,$C136))</f>
        <v/>
      </c>
      <c r="M136" s="13">
        <f>IF($A136="","",SUMIFS('Requests log'!$I$2:$I$1001,'Requests log'!$B$2:$B$1001,$A136,'Requests log'!$D$2:$D$1001,$C136,'Requests log'!$J$2:$J$1001,"Pending"))</f>
        <v/>
      </c>
      <c r="N136" s="13">
        <f>IF($A136="","",I136+J136-K136-L136-M136)</f>
        <v/>
      </c>
      <c r="O136" s="13">
        <f>IF($A136="","",N136/('Settings'!$B$4*E136))</f>
        <v/>
      </c>
    </row>
    <row r="137">
      <c r="A137" s="14">
        <f>IF(INDEX('Employees'!$I$2:$I$101,INT((ROW()-2)/3)+1)="","",IF(INDEX('Employees'!$I$2:$I$101,INT((ROW()-2)/3)+1)&lt;&gt;"OK",NA(),INDEX('Employees'!$A$2:$A$101,INT((ROW()-2)/3)+1)))</f>
        <v/>
      </c>
      <c r="B137" s="8">
        <f>IF($A137="","",VLOOKUP($A137,'Employees'!$A$2:$I$101,2,FALSE))</f>
        <v/>
      </c>
      <c r="C137" s="8">
        <f>IF($A137="","",INDEX('Settings'!$H$11:$H$13,MOD(ROW()-2,3)+1))</f>
        <v/>
      </c>
      <c r="D137" s="8">
        <f>IF($A137="","",VLOOKUP($A137,'Employees'!$A$2:$I$101,4,FALSE))</f>
        <v/>
      </c>
      <c r="E137" s="13">
        <f>IF($A137="","",VLOOKUP($A137,'Employees'!$A$2:$I$101,5,FALSE))</f>
        <v/>
      </c>
      <c r="F137" s="6">
        <f>IF($A137="","",MAX('Settings'!$B$2,VLOOKUP($A137,'Employees'!$A$2:$I$101,3,FALSE)))</f>
        <v/>
      </c>
      <c r="G137" s="13">
        <f>IF($A137="","",IF(OR('Settings'!$B$7&lt;&gt;"OK",INDEX('Settings'!$F$11:$F$16,MATCH($D137&amp;"_"&amp;$C137,'Settings'!$E$11:$E$16,0))&lt;&gt;"OK"),NA(),INDEX('Settings'!$C$11:$C$16,MATCH($D137&amp;"_"&amp;$C137,'Settings'!$E$11:$E$16,0))*'Settings'!$B$4*$E137))</f>
        <v/>
      </c>
      <c r="H137" s="8">
        <f>IF($A137="","",INDEX('Settings'!$D$11:$D$16,MATCH($D137&amp;"_"&amp;$C137,'Settings'!$E$11:$E$16,0)))</f>
        <v/>
      </c>
      <c r="I137" s="13">
        <f>IF($A137="","",INDEX('Employees'!$F$2:$H$101,MATCH($A137,'Employees'!$A$2:$A$101,0),MATCH($C137,'Settings'!$H$11:$H$13,0)))</f>
        <v/>
      </c>
      <c r="J137" s="13">
        <f>IF($A137="","",IF(OR('Settings'!$B$3&lt;$F137,$F137&gt;'Settings'!$B$5),0,IF($H137="Front-loaded",$G137*('Settings'!$B$5-$F137+1)/('Settings'!$B$5-'Settings'!$B$2+1),$G137*(MIN('Settings'!$B$3,'Settings'!$B$5)-$F137+1)/('Settings'!$B$5-'Settings'!$B$2+1))))</f>
        <v/>
      </c>
      <c r="K137" s="13">
        <f>IF($A137="","",SUMIFS('Requests log'!$N$2:$N$1001,'Requests log'!$B$2:$B$1001,$A137,'Requests log'!$D$2:$D$1001,$C137))</f>
        <v/>
      </c>
      <c r="L137" s="13">
        <f>IF($A137="","",SUMIFS('Requests log'!$O$2:$O$1001,'Requests log'!$B$2:$B$1001,$A137,'Requests log'!$D$2:$D$1001,$C137))</f>
        <v/>
      </c>
      <c r="M137" s="13">
        <f>IF($A137="","",SUMIFS('Requests log'!$I$2:$I$1001,'Requests log'!$B$2:$B$1001,$A137,'Requests log'!$D$2:$D$1001,$C137,'Requests log'!$J$2:$J$1001,"Pending"))</f>
        <v/>
      </c>
      <c r="N137" s="13">
        <f>IF($A137="","",I137+J137-K137-L137-M137)</f>
        <v/>
      </c>
      <c r="O137" s="13">
        <f>IF($A137="","",N137/('Settings'!$B$4*E137))</f>
        <v/>
      </c>
    </row>
    <row r="138">
      <c r="A138" s="14">
        <f>IF(INDEX('Employees'!$I$2:$I$101,INT((ROW()-2)/3)+1)="","",IF(INDEX('Employees'!$I$2:$I$101,INT((ROW()-2)/3)+1)&lt;&gt;"OK",NA(),INDEX('Employees'!$A$2:$A$101,INT((ROW()-2)/3)+1)))</f>
        <v/>
      </c>
      <c r="B138" s="8">
        <f>IF($A138="","",VLOOKUP($A138,'Employees'!$A$2:$I$101,2,FALSE))</f>
        <v/>
      </c>
      <c r="C138" s="8">
        <f>IF($A138="","",INDEX('Settings'!$H$11:$H$13,MOD(ROW()-2,3)+1))</f>
        <v/>
      </c>
      <c r="D138" s="8">
        <f>IF($A138="","",VLOOKUP($A138,'Employees'!$A$2:$I$101,4,FALSE))</f>
        <v/>
      </c>
      <c r="E138" s="13">
        <f>IF($A138="","",VLOOKUP($A138,'Employees'!$A$2:$I$101,5,FALSE))</f>
        <v/>
      </c>
      <c r="F138" s="6">
        <f>IF($A138="","",MAX('Settings'!$B$2,VLOOKUP($A138,'Employees'!$A$2:$I$101,3,FALSE)))</f>
        <v/>
      </c>
      <c r="G138" s="13">
        <f>IF($A138="","",IF(OR('Settings'!$B$7&lt;&gt;"OK",INDEX('Settings'!$F$11:$F$16,MATCH($D138&amp;"_"&amp;$C138,'Settings'!$E$11:$E$16,0))&lt;&gt;"OK"),NA(),INDEX('Settings'!$C$11:$C$16,MATCH($D138&amp;"_"&amp;$C138,'Settings'!$E$11:$E$16,0))*'Settings'!$B$4*$E138))</f>
        <v/>
      </c>
      <c r="H138" s="8">
        <f>IF($A138="","",INDEX('Settings'!$D$11:$D$16,MATCH($D138&amp;"_"&amp;$C138,'Settings'!$E$11:$E$16,0)))</f>
        <v/>
      </c>
      <c r="I138" s="13">
        <f>IF($A138="","",INDEX('Employees'!$F$2:$H$101,MATCH($A138,'Employees'!$A$2:$A$101,0),MATCH($C138,'Settings'!$H$11:$H$13,0)))</f>
        <v/>
      </c>
      <c r="J138" s="13">
        <f>IF($A138="","",IF(OR('Settings'!$B$3&lt;$F138,$F138&gt;'Settings'!$B$5),0,IF($H138="Front-loaded",$G138*('Settings'!$B$5-$F138+1)/('Settings'!$B$5-'Settings'!$B$2+1),$G138*(MIN('Settings'!$B$3,'Settings'!$B$5)-$F138+1)/('Settings'!$B$5-'Settings'!$B$2+1))))</f>
        <v/>
      </c>
      <c r="K138" s="13">
        <f>IF($A138="","",SUMIFS('Requests log'!$N$2:$N$1001,'Requests log'!$B$2:$B$1001,$A138,'Requests log'!$D$2:$D$1001,$C138))</f>
        <v/>
      </c>
      <c r="L138" s="13">
        <f>IF($A138="","",SUMIFS('Requests log'!$O$2:$O$1001,'Requests log'!$B$2:$B$1001,$A138,'Requests log'!$D$2:$D$1001,$C138))</f>
        <v/>
      </c>
      <c r="M138" s="13">
        <f>IF($A138="","",SUMIFS('Requests log'!$I$2:$I$1001,'Requests log'!$B$2:$B$1001,$A138,'Requests log'!$D$2:$D$1001,$C138,'Requests log'!$J$2:$J$1001,"Pending"))</f>
        <v/>
      </c>
      <c r="N138" s="13">
        <f>IF($A138="","",I138+J138-K138-L138-M138)</f>
        <v/>
      </c>
      <c r="O138" s="13">
        <f>IF($A138="","",N138/('Settings'!$B$4*E138))</f>
        <v/>
      </c>
    </row>
    <row r="139">
      <c r="A139" s="14">
        <f>IF(INDEX('Employees'!$I$2:$I$101,INT((ROW()-2)/3)+1)="","",IF(INDEX('Employees'!$I$2:$I$101,INT((ROW()-2)/3)+1)&lt;&gt;"OK",NA(),INDEX('Employees'!$A$2:$A$101,INT((ROW()-2)/3)+1)))</f>
        <v/>
      </c>
      <c r="B139" s="8">
        <f>IF($A139="","",VLOOKUP($A139,'Employees'!$A$2:$I$101,2,FALSE))</f>
        <v/>
      </c>
      <c r="C139" s="8">
        <f>IF($A139="","",INDEX('Settings'!$H$11:$H$13,MOD(ROW()-2,3)+1))</f>
        <v/>
      </c>
      <c r="D139" s="8">
        <f>IF($A139="","",VLOOKUP($A139,'Employees'!$A$2:$I$101,4,FALSE))</f>
        <v/>
      </c>
      <c r="E139" s="13">
        <f>IF($A139="","",VLOOKUP($A139,'Employees'!$A$2:$I$101,5,FALSE))</f>
        <v/>
      </c>
      <c r="F139" s="6">
        <f>IF($A139="","",MAX('Settings'!$B$2,VLOOKUP($A139,'Employees'!$A$2:$I$101,3,FALSE)))</f>
        <v/>
      </c>
      <c r="G139" s="13">
        <f>IF($A139="","",IF(OR('Settings'!$B$7&lt;&gt;"OK",INDEX('Settings'!$F$11:$F$16,MATCH($D139&amp;"_"&amp;$C139,'Settings'!$E$11:$E$16,0))&lt;&gt;"OK"),NA(),INDEX('Settings'!$C$11:$C$16,MATCH($D139&amp;"_"&amp;$C139,'Settings'!$E$11:$E$16,0))*'Settings'!$B$4*$E139))</f>
        <v/>
      </c>
      <c r="H139" s="8">
        <f>IF($A139="","",INDEX('Settings'!$D$11:$D$16,MATCH($D139&amp;"_"&amp;$C139,'Settings'!$E$11:$E$16,0)))</f>
        <v/>
      </c>
      <c r="I139" s="13">
        <f>IF($A139="","",INDEX('Employees'!$F$2:$H$101,MATCH($A139,'Employees'!$A$2:$A$101,0),MATCH($C139,'Settings'!$H$11:$H$13,0)))</f>
        <v/>
      </c>
      <c r="J139" s="13">
        <f>IF($A139="","",IF(OR('Settings'!$B$3&lt;$F139,$F139&gt;'Settings'!$B$5),0,IF($H139="Front-loaded",$G139*('Settings'!$B$5-$F139+1)/('Settings'!$B$5-'Settings'!$B$2+1),$G139*(MIN('Settings'!$B$3,'Settings'!$B$5)-$F139+1)/('Settings'!$B$5-'Settings'!$B$2+1))))</f>
        <v/>
      </c>
      <c r="K139" s="13">
        <f>IF($A139="","",SUMIFS('Requests log'!$N$2:$N$1001,'Requests log'!$B$2:$B$1001,$A139,'Requests log'!$D$2:$D$1001,$C139))</f>
        <v/>
      </c>
      <c r="L139" s="13">
        <f>IF($A139="","",SUMIFS('Requests log'!$O$2:$O$1001,'Requests log'!$B$2:$B$1001,$A139,'Requests log'!$D$2:$D$1001,$C139))</f>
        <v/>
      </c>
      <c r="M139" s="13">
        <f>IF($A139="","",SUMIFS('Requests log'!$I$2:$I$1001,'Requests log'!$B$2:$B$1001,$A139,'Requests log'!$D$2:$D$1001,$C139,'Requests log'!$J$2:$J$1001,"Pending"))</f>
        <v/>
      </c>
      <c r="N139" s="13">
        <f>IF($A139="","",I139+J139-K139-L139-M139)</f>
        <v/>
      </c>
      <c r="O139" s="13">
        <f>IF($A139="","",N139/('Settings'!$B$4*E139))</f>
        <v/>
      </c>
    </row>
    <row r="140">
      <c r="A140" s="14">
        <f>IF(INDEX('Employees'!$I$2:$I$101,INT((ROW()-2)/3)+1)="","",IF(INDEX('Employees'!$I$2:$I$101,INT((ROW()-2)/3)+1)&lt;&gt;"OK",NA(),INDEX('Employees'!$A$2:$A$101,INT((ROW()-2)/3)+1)))</f>
        <v/>
      </c>
      <c r="B140" s="8">
        <f>IF($A140="","",VLOOKUP($A140,'Employees'!$A$2:$I$101,2,FALSE))</f>
        <v/>
      </c>
      <c r="C140" s="8">
        <f>IF($A140="","",INDEX('Settings'!$H$11:$H$13,MOD(ROW()-2,3)+1))</f>
        <v/>
      </c>
      <c r="D140" s="8">
        <f>IF($A140="","",VLOOKUP($A140,'Employees'!$A$2:$I$101,4,FALSE))</f>
        <v/>
      </c>
      <c r="E140" s="13">
        <f>IF($A140="","",VLOOKUP($A140,'Employees'!$A$2:$I$101,5,FALSE))</f>
        <v/>
      </c>
      <c r="F140" s="6">
        <f>IF($A140="","",MAX('Settings'!$B$2,VLOOKUP($A140,'Employees'!$A$2:$I$101,3,FALSE)))</f>
        <v/>
      </c>
      <c r="G140" s="13">
        <f>IF($A140="","",IF(OR('Settings'!$B$7&lt;&gt;"OK",INDEX('Settings'!$F$11:$F$16,MATCH($D140&amp;"_"&amp;$C140,'Settings'!$E$11:$E$16,0))&lt;&gt;"OK"),NA(),INDEX('Settings'!$C$11:$C$16,MATCH($D140&amp;"_"&amp;$C140,'Settings'!$E$11:$E$16,0))*'Settings'!$B$4*$E140))</f>
        <v/>
      </c>
      <c r="H140" s="8">
        <f>IF($A140="","",INDEX('Settings'!$D$11:$D$16,MATCH($D140&amp;"_"&amp;$C140,'Settings'!$E$11:$E$16,0)))</f>
        <v/>
      </c>
      <c r="I140" s="13">
        <f>IF($A140="","",INDEX('Employees'!$F$2:$H$101,MATCH($A140,'Employees'!$A$2:$A$101,0),MATCH($C140,'Settings'!$H$11:$H$13,0)))</f>
        <v/>
      </c>
      <c r="J140" s="13">
        <f>IF($A140="","",IF(OR('Settings'!$B$3&lt;$F140,$F140&gt;'Settings'!$B$5),0,IF($H140="Front-loaded",$G140*('Settings'!$B$5-$F140+1)/('Settings'!$B$5-'Settings'!$B$2+1),$G140*(MIN('Settings'!$B$3,'Settings'!$B$5)-$F140+1)/('Settings'!$B$5-'Settings'!$B$2+1))))</f>
        <v/>
      </c>
      <c r="K140" s="13">
        <f>IF($A140="","",SUMIFS('Requests log'!$N$2:$N$1001,'Requests log'!$B$2:$B$1001,$A140,'Requests log'!$D$2:$D$1001,$C140))</f>
        <v/>
      </c>
      <c r="L140" s="13">
        <f>IF($A140="","",SUMIFS('Requests log'!$O$2:$O$1001,'Requests log'!$B$2:$B$1001,$A140,'Requests log'!$D$2:$D$1001,$C140))</f>
        <v/>
      </c>
      <c r="M140" s="13">
        <f>IF($A140="","",SUMIFS('Requests log'!$I$2:$I$1001,'Requests log'!$B$2:$B$1001,$A140,'Requests log'!$D$2:$D$1001,$C140,'Requests log'!$J$2:$J$1001,"Pending"))</f>
        <v/>
      </c>
      <c r="N140" s="13">
        <f>IF($A140="","",I140+J140-K140-L140-M140)</f>
        <v/>
      </c>
      <c r="O140" s="13">
        <f>IF($A140="","",N140/('Settings'!$B$4*E140))</f>
        <v/>
      </c>
    </row>
    <row r="141">
      <c r="A141" s="14">
        <f>IF(INDEX('Employees'!$I$2:$I$101,INT((ROW()-2)/3)+1)="","",IF(INDEX('Employees'!$I$2:$I$101,INT((ROW()-2)/3)+1)&lt;&gt;"OK",NA(),INDEX('Employees'!$A$2:$A$101,INT((ROW()-2)/3)+1)))</f>
        <v/>
      </c>
      <c r="B141" s="8">
        <f>IF($A141="","",VLOOKUP($A141,'Employees'!$A$2:$I$101,2,FALSE))</f>
        <v/>
      </c>
      <c r="C141" s="8">
        <f>IF($A141="","",INDEX('Settings'!$H$11:$H$13,MOD(ROW()-2,3)+1))</f>
        <v/>
      </c>
      <c r="D141" s="8">
        <f>IF($A141="","",VLOOKUP($A141,'Employees'!$A$2:$I$101,4,FALSE))</f>
        <v/>
      </c>
      <c r="E141" s="13">
        <f>IF($A141="","",VLOOKUP($A141,'Employees'!$A$2:$I$101,5,FALSE))</f>
        <v/>
      </c>
      <c r="F141" s="6">
        <f>IF($A141="","",MAX('Settings'!$B$2,VLOOKUP($A141,'Employees'!$A$2:$I$101,3,FALSE)))</f>
        <v/>
      </c>
      <c r="G141" s="13">
        <f>IF($A141="","",IF(OR('Settings'!$B$7&lt;&gt;"OK",INDEX('Settings'!$F$11:$F$16,MATCH($D141&amp;"_"&amp;$C141,'Settings'!$E$11:$E$16,0))&lt;&gt;"OK"),NA(),INDEX('Settings'!$C$11:$C$16,MATCH($D141&amp;"_"&amp;$C141,'Settings'!$E$11:$E$16,0))*'Settings'!$B$4*$E141))</f>
        <v/>
      </c>
      <c r="H141" s="8">
        <f>IF($A141="","",INDEX('Settings'!$D$11:$D$16,MATCH($D141&amp;"_"&amp;$C141,'Settings'!$E$11:$E$16,0)))</f>
        <v/>
      </c>
      <c r="I141" s="13">
        <f>IF($A141="","",INDEX('Employees'!$F$2:$H$101,MATCH($A141,'Employees'!$A$2:$A$101,0),MATCH($C141,'Settings'!$H$11:$H$13,0)))</f>
        <v/>
      </c>
      <c r="J141" s="13">
        <f>IF($A141="","",IF(OR('Settings'!$B$3&lt;$F141,$F141&gt;'Settings'!$B$5),0,IF($H141="Front-loaded",$G141*('Settings'!$B$5-$F141+1)/('Settings'!$B$5-'Settings'!$B$2+1),$G141*(MIN('Settings'!$B$3,'Settings'!$B$5)-$F141+1)/('Settings'!$B$5-'Settings'!$B$2+1))))</f>
        <v/>
      </c>
      <c r="K141" s="13">
        <f>IF($A141="","",SUMIFS('Requests log'!$N$2:$N$1001,'Requests log'!$B$2:$B$1001,$A141,'Requests log'!$D$2:$D$1001,$C141))</f>
        <v/>
      </c>
      <c r="L141" s="13">
        <f>IF($A141="","",SUMIFS('Requests log'!$O$2:$O$1001,'Requests log'!$B$2:$B$1001,$A141,'Requests log'!$D$2:$D$1001,$C141))</f>
        <v/>
      </c>
      <c r="M141" s="13">
        <f>IF($A141="","",SUMIFS('Requests log'!$I$2:$I$1001,'Requests log'!$B$2:$B$1001,$A141,'Requests log'!$D$2:$D$1001,$C141,'Requests log'!$J$2:$J$1001,"Pending"))</f>
        <v/>
      </c>
      <c r="N141" s="13">
        <f>IF($A141="","",I141+J141-K141-L141-M141)</f>
        <v/>
      </c>
      <c r="O141" s="13">
        <f>IF($A141="","",N141/('Settings'!$B$4*E141))</f>
        <v/>
      </c>
    </row>
    <row r="142">
      <c r="A142" s="14">
        <f>IF(INDEX('Employees'!$I$2:$I$101,INT((ROW()-2)/3)+1)="","",IF(INDEX('Employees'!$I$2:$I$101,INT((ROW()-2)/3)+1)&lt;&gt;"OK",NA(),INDEX('Employees'!$A$2:$A$101,INT((ROW()-2)/3)+1)))</f>
        <v/>
      </c>
      <c r="B142" s="8">
        <f>IF($A142="","",VLOOKUP($A142,'Employees'!$A$2:$I$101,2,FALSE))</f>
        <v/>
      </c>
      <c r="C142" s="8">
        <f>IF($A142="","",INDEX('Settings'!$H$11:$H$13,MOD(ROW()-2,3)+1))</f>
        <v/>
      </c>
      <c r="D142" s="8">
        <f>IF($A142="","",VLOOKUP($A142,'Employees'!$A$2:$I$101,4,FALSE))</f>
        <v/>
      </c>
      <c r="E142" s="13">
        <f>IF($A142="","",VLOOKUP($A142,'Employees'!$A$2:$I$101,5,FALSE))</f>
        <v/>
      </c>
      <c r="F142" s="6">
        <f>IF($A142="","",MAX('Settings'!$B$2,VLOOKUP($A142,'Employees'!$A$2:$I$101,3,FALSE)))</f>
        <v/>
      </c>
      <c r="G142" s="13">
        <f>IF($A142="","",IF(OR('Settings'!$B$7&lt;&gt;"OK",INDEX('Settings'!$F$11:$F$16,MATCH($D142&amp;"_"&amp;$C142,'Settings'!$E$11:$E$16,0))&lt;&gt;"OK"),NA(),INDEX('Settings'!$C$11:$C$16,MATCH($D142&amp;"_"&amp;$C142,'Settings'!$E$11:$E$16,0))*'Settings'!$B$4*$E142))</f>
        <v/>
      </c>
      <c r="H142" s="8">
        <f>IF($A142="","",INDEX('Settings'!$D$11:$D$16,MATCH($D142&amp;"_"&amp;$C142,'Settings'!$E$11:$E$16,0)))</f>
        <v/>
      </c>
      <c r="I142" s="13">
        <f>IF($A142="","",INDEX('Employees'!$F$2:$H$101,MATCH($A142,'Employees'!$A$2:$A$101,0),MATCH($C142,'Settings'!$H$11:$H$13,0)))</f>
        <v/>
      </c>
      <c r="J142" s="13">
        <f>IF($A142="","",IF(OR('Settings'!$B$3&lt;$F142,$F142&gt;'Settings'!$B$5),0,IF($H142="Front-loaded",$G142*('Settings'!$B$5-$F142+1)/('Settings'!$B$5-'Settings'!$B$2+1),$G142*(MIN('Settings'!$B$3,'Settings'!$B$5)-$F142+1)/('Settings'!$B$5-'Settings'!$B$2+1))))</f>
        <v/>
      </c>
      <c r="K142" s="13">
        <f>IF($A142="","",SUMIFS('Requests log'!$N$2:$N$1001,'Requests log'!$B$2:$B$1001,$A142,'Requests log'!$D$2:$D$1001,$C142))</f>
        <v/>
      </c>
      <c r="L142" s="13">
        <f>IF($A142="","",SUMIFS('Requests log'!$O$2:$O$1001,'Requests log'!$B$2:$B$1001,$A142,'Requests log'!$D$2:$D$1001,$C142))</f>
        <v/>
      </c>
      <c r="M142" s="13">
        <f>IF($A142="","",SUMIFS('Requests log'!$I$2:$I$1001,'Requests log'!$B$2:$B$1001,$A142,'Requests log'!$D$2:$D$1001,$C142,'Requests log'!$J$2:$J$1001,"Pending"))</f>
        <v/>
      </c>
      <c r="N142" s="13">
        <f>IF($A142="","",I142+J142-K142-L142-M142)</f>
        <v/>
      </c>
      <c r="O142" s="13">
        <f>IF($A142="","",N142/('Settings'!$B$4*E142))</f>
        <v/>
      </c>
    </row>
    <row r="143">
      <c r="A143" s="14">
        <f>IF(INDEX('Employees'!$I$2:$I$101,INT((ROW()-2)/3)+1)="","",IF(INDEX('Employees'!$I$2:$I$101,INT((ROW()-2)/3)+1)&lt;&gt;"OK",NA(),INDEX('Employees'!$A$2:$A$101,INT((ROW()-2)/3)+1)))</f>
        <v/>
      </c>
      <c r="B143" s="8">
        <f>IF($A143="","",VLOOKUP($A143,'Employees'!$A$2:$I$101,2,FALSE))</f>
        <v/>
      </c>
      <c r="C143" s="8">
        <f>IF($A143="","",INDEX('Settings'!$H$11:$H$13,MOD(ROW()-2,3)+1))</f>
        <v/>
      </c>
      <c r="D143" s="8">
        <f>IF($A143="","",VLOOKUP($A143,'Employees'!$A$2:$I$101,4,FALSE))</f>
        <v/>
      </c>
      <c r="E143" s="13">
        <f>IF($A143="","",VLOOKUP($A143,'Employees'!$A$2:$I$101,5,FALSE))</f>
        <v/>
      </c>
      <c r="F143" s="6">
        <f>IF($A143="","",MAX('Settings'!$B$2,VLOOKUP($A143,'Employees'!$A$2:$I$101,3,FALSE)))</f>
        <v/>
      </c>
      <c r="G143" s="13">
        <f>IF($A143="","",IF(OR('Settings'!$B$7&lt;&gt;"OK",INDEX('Settings'!$F$11:$F$16,MATCH($D143&amp;"_"&amp;$C143,'Settings'!$E$11:$E$16,0))&lt;&gt;"OK"),NA(),INDEX('Settings'!$C$11:$C$16,MATCH($D143&amp;"_"&amp;$C143,'Settings'!$E$11:$E$16,0))*'Settings'!$B$4*$E143))</f>
        <v/>
      </c>
      <c r="H143" s="8">
        <f>IF($A143="","",INDEX('Settings'!$D$11:$D$16,MATCH($D143&amp;"_"&amp;$C143,'Settings'!$E$11:$E$16,0)))</f>
        <v/>
      </c>
      <c r="I143" s="13">
        <f>IF($A143="","",INDEX('Employees'!$F$2:$H$101,MATCH($A143,'Employees'!$A$2:$A$101,0),MATCH($C143,'Settings'!$H$11:$H$13,0)))</f>
        <v/>
      </c>
      <c r="J143" s="13">
        <f>IF($A143="","",IF(OR('Settings'!$B$3&lt;$F143,$F143&gt;'Settings'!$B$5),0,IF($H143="Front-loaded",$G143*('Settings'!$B$5-$F143+1)/('Settings'!$B$5-'Settings'!$B$2+1),$G143*(MIN('Settings'!$B$3,'Settings'!$B$5)-$F143+1)/('Settings'!$B$5-'Settings'!$B$2+1))))</f>
        <v/>
      </c>
      <c r="K143" s="13">
        <f>IF($A143="","",SUMIFS('Requests log'!$N$2:$N$1001,'Requests log'!$B$2:$B$1001,$A143,'Requests log'!$D$2:$D$1001,$C143))</f>
        <v/>
      </c>
      <c r="L143" s="13">
        <f>IF($A143="","",SUMIFS('Requests log'!$O$2:$O$1001,'Requests log'!$B$2:$B$1001,$A143,'Requests log'!$D$2:$D$1001,$C143))</f>
        <v/>
      </c>
      <c r="M143" s="13">
        <f>IF($A143="","",SUMIFS('Requests log'!$I$2:$I$1001,'Requests log'!$B$2:$B$1001,$A143,'Requests log'!$D$2:$D$1001,$C143,'Requests log'!$J$2:$J$1001,"Pending"))</f>
        <v/>
      </c>
      <c r="N143" s="13">
        <f>IF($A143="","",I143+J143-K143-L143-M143)</f>
        <v/>
      </c>
      <c r="O143" s="13">
        <f>IF($A143="","",N143/('Settings'!$B$4*E143))</f>
        <v/>
      </c>
    </row>
    <row r="144">
      <c r="A144" s="14">
        <f>IF(INDEX('Employees'!$I$2:$I$101,INT((ROW()-2)/3)+1)="","",IF(INDEX('Employees'!$I$2:$I$101,INT((ROW()-2)/3)+1)&lt;&gt;"OK",NA(),INDEX('Employees'!$A$2:$A$101,INT((ROW()-2)/3)+1)))</f>
        <v/>
      </c>
      <c r="B144" s="8">
        <f>IF($A144="","",VLOOKUP($A144,'Employees'!$A$2:$I$101,2,FALSE))</f>
        <v/>
      </c>
      <c r="C144" s="8">
        <f>IF($A144="","",INDEX('Settings'!$H$11:$H$13,MOD(ROW()-2,3)+1))</f>
        <v/>
      </c>
      <c r="D144" s="8">
        <f>IF($A144="","",VLOOKUP($A144,'Employees'!$A$2:$I$101,4,FALSE))</f>
        <v/>
      </c>
      <c r="E144" s="13">
        <f>IF($A144="","",VLOOKUP($A144,'Employees'!$A$2:$I$101,5,FALSE))</f>
        <v/>
      </c>
      <c r="F144" s="6">
        <f>IF($A144="","",MAX('Settings'!$B$2,VLOOKUP($A144,'Employees'!$A$2:$I$101,3,FALSE)))</f>
        <v/>
      </c>
      <c r="G144" s="13">
        <f>IF($A144="","",IF(OR('Settings'!$B$7&lt;&gt;"OK",INDEX('Settings'!$F$11:$F$16,MATCH($D144&amp;"_"&amp;$C144,'Settings'!$E$11:$E$16,0))&lt;&gt;"OK"),NA(),INDEX('Settings'!$C$11:$C$16,MATCH($D144&amp;"_"&amp;$C144,'Settings'!$E$11:$E$16,0))*'Settings'!$B$4*$E144))</f>
        <v/>
      </c>
      <c r="H144" s="8">
        <f>IF($A144="","",INDEX('Settings'!$D$11:$D$16,MATCH($D144&amp;"_"&amp;$C144,'Settings'!$E$11:$E$16,0)))</f>
        <v/>
      </c>
      <c r="I144" s="13">
        <f>IF($A144="","",INDEX('Employees'!$F$2:$H$101,MATCH($A144,'Employees'!$A$2:$A$101,0),MATCH($C144,'Settings'!$H$11:$H$13,0)))</f>
        <v/>
      </c>
      <c r="J144" s="13">
        <f>IF($A144="","",IF(OR('Settings'!$B$3&lt;$F144,$F144&gt;'Settings'!$B$5),0,IF($H144="Front-loaded",$G144*('Settings'!$B$5-$F144+1)/('Settings'!$B$5-'Settings'!$B$2+1),$G144*(MIN('Settings'!$B$3,'Settings'!$B$5)-$F144+1)/('Settings'!$B$5-'Settings'!$B$2+1))))</f>
        <v/>
      </c>
      <c r="K144" s="13">
        <f>IF($A144="","",SUMIFS('Requests log'!$N$2:$N$1001,'Requests log'!$B$2:$B$1001,$A144,'Requests log'!$D$2:$D$1001,$C144))</f>
        <v/>
      </c>
      <c r="L144" s="13">
        <f>IF($A144="","",SUMIFS('Requests log'!$O$2:$O$1001,'Requests log'!$B$2:$B$1001,$A144,'Requests log'!$D$2:$D$1001,$C144))</f>
        <v/>
      </c>
      <c r="M144" s="13">
        <f>IF($A144="","",SUMIFS('Requests log'!$I$2:$I$1001,'Requests log'!$B$2:$B$1001,$A144,'Requests log'!$D$2:$D$1001,$C144,'Requests log'!$J$2:$J$1001,"Pending"))</f>
        <v/>
      </c>
      <c r="N144" s="13">
        <f>IF($A144="","",I144+J144-K144-L144-M144)</f>
        <v/>
      </c>
      <c r="O144" s="13">
        <f>IF($A144="","",N144/('Settings'!$B$4*E144))</f>
        <v/>
      </c>
    </row>
    <row r="145">
      <c r="A145" s="14">
        <f>IF(INDEX('Employees'!$I$2:$I$101,INT((ROW()-2)/3)+1)="","",IF(INDEX('Employees'!$I$2:$I$101,INT((ROW()-2)/3)+1)&lt;&gt;"OK",NA(),INDEX('Employees'!$A$2:$A$101,INT((ROW()-2)/3)+1)))</f>
        <v/>
      </c>
      <c r="B145" s="8">
        <f>IF($A145="","",VLOOKUP($A145,'Employees'!$A$2:$I$101,2,FALSE))</f>
        <v/>
      </c>
      <c r="C145" s="8">
        <f>IF($A145="","",INDEX('Settings'!$H$11:$H$13,MOD(ROW()-2,3)+1))</f>
        <v/>
      </c>
      <c r="D145" s="8">
        <f>IF($A145="","",VLOOKUP($A145,'Employees'!$A$2:$I$101,4,FALSE))</f>
        <v/>
      </c>
      <c r="E145" s="13">
        <f>IF($A145="","",VLOOKUP($A145,'Employees'!$A$2:$I$101,5,FALSE))</f>
        <v/>
      </c>
      <c r="F145" s="6">
        <f>IF($A145="","",MAX('Settings'!$B$2,VLOOKUP($A145,'Employees'!$A$2:$I$101,3,FALSE)))</f>
        <v/>
      </c>
      <c r="G145" s="13">
        <f>IF($A145="","",IF(OR('Settings'!$B$7&lt;&gt;"OK",INDEX('Settings'!$F$11:$F$16,MATCH($D145&amp;"_"&amp;$C145,'Settings'!$E$11:$E$16,0))&lt;&gt;"OK"),NA(),INDEX('Settings'!$C$11:$C$16,MATCH($D145&amp;"_"&amp;$C145,'Settings'!$E$11:$E$16,0))*'Settings'!$B$4*$E145))</f>
        <v/>
      </c>
      <c r="H145" s="8">
        <f>IF($A145="","",INDEX('Settings'!$D$11:$D$16,MATCH($D145&amp;"_"&amp;$C145,'Settings'!$E$11:$E$16,0)))</f>
        <v/>
      </c>
      <c r="I145" s="13">
        <f>IF($A145="","",INDEX('Employees'!$F$2:$H$101,MATCH($A145,'Employees'!$A$2:$A$101,0),MATCH($C145,'Settings'!$H$11:$H$13,0)))</f>
        <v/>
      </c>
      <c r="J145" s="13">
        <f>IF($A145="","",IF(OR('Settings'!$B$3&lt;$F145,$F145&gt;'Settings'!$B$5),0,IF($H145="Front-loaded",$G145*('Settings'!$B$5-$F145+1)/('Settings'!$B$5-'Settings'!$B$2+1),$G145*(MIN('Settings'!$B$3,'Settings'!$B$5)-$F145+1)/('Settings'!$B$5-'Settings'!$B$2+1))))</f>
        <v/>
      </c>
      <c r="K145" s="13">
        <f>IF($A145="","",SUMIFS('Requests log'!$N$2:$N$1001,'Requests log'!$B$2:$B$1001,$A145,'Requests log'!$D$2:$D$1001,$C145))</f>
        <v/>
      </c>
      <c r="L145" s="13">
        <f>IF($A145="","",SUMIFS('Requests log'!$O$2:$O$1001,'Requests log'!$B$2:$B$1001,$A145,'Requests log'!$D$2:$D$1001,$C145))</f>
        <v/>
      </c>
      <c r="M145" s="13">
        <f>IF($A145="","",SUMIFS('Requests log'!$I$2:$I$1001,'Requests log'!$B$2:$B$1001,$A145,'Requests log'!$D$2:$D$1001,$C145,'Requests log'!$J$2:$J$1001,"Pending"))</f>
        <v/>
      </c>
      <c r="N145" s="13">
        <f>IF($A145="","",I145+J145-K145-L145-M145)</f>
        <v/>
      </c>
      <c r="O145" s="13">
        <f>IF($A145="","",N145/('Settings'!$B$4*E145))</f>
        <v/>
      </c>
    </row>
    <row r="146">
      <c r="A146" s="14">
        <f>IF(INDEX('Employees'!$I$2:$I$101,INT((ROW()-2)/3)+1)="","",IF(INDEX('Employees'!$I$2:$I$101,INT((ROW()-2)/3)+1)&lt;&gt;"OK",NA(),INDEX('Employees'!$A$2:$A$101,INT((ROW()-2)/3)+1)))</f>
        <v/>
      </c>
      <c r="B146" s="8">
        <f>IF($A146="","",VLOOKUP($A146,'Employees'!$A$2:$I$101,2,FALSE))</f>
        <v/>
      </c>
      <c r="C146" s="8">
        <f>IF($A146="","",INDEX('Settings'!$H$11:$H$13,MOD(ROW()-2,3)+1))</f>
        <v/>
      </c>
      <c r="D146" s="8">
        <f>IF($A146="","",VLOOKUP($A146,'Employees'!$A$2:$I$101,4,FALSE))</f>
        <v/>
      </c>
      <c r="E146" s="13">
        <f>IF($A146="","",VLOOKUP($A146,'Employees'!$A$2:$I$101,5,FALSE))</f>
        <v/>
      </c>
      <c r="F146" s="6">
        <f>IF($A146="","",MAX('Settings'!$B$2,VLOOKUP($A146,'Employees'!$A$2:$I$101,3,FALSE)))</f>
        <v/>
      </c>
      <c r="G146" s="13">
        <f>IF($A146="","",IF(OR('Settings'!$B$7&lt;&gt;"OK",INDEX('Settings'!$F$11:$F$16,MATCH($D146&amp;"_"&amp;$C146,'Settings'!$E$11:$E$16,0))&lt;&gt;"OK"),NA(),INDEX('Settings'!$C$11:$C$16,MATCH($D146&amp;"_"&amp;$C146,'Settings'!$E$11:$E$16,0))*'Settings'!$B$4*$E146))</f>
        <v/>
      </c>
      <c r="H146" s="8">
        <f>IF($A146="","",INDEX('Settings'!$D$11:$D$16,MATCH($D146&amp;"_"&amp;$C146,'Settings'!$E$11:$E$16,0)))</f>
        <v/>
      </c>
      <c r="I146" s="13">
        <f>IF($A146="","",INDEX('Employees'!$F$2:$H$101,MATCH($A146,'Employees'!$A$2:$A$101,0),MATCH($C146,'Settings'!$H$11:$H$13,0)))</f>
        <v/>
      </c>
      <c r="J146" s="13">
        <f>IF($A146="","",IF(OR('Settings'!$B$3&lt;$F146,$F146&gt;'Settings'!$B$5),0,IF($H146="Front-loaded",$G146*('Settings'!$B$5-$F146+1)/('Settings'!$B$5-'Settings'!$B$2+1),$G146*(MIN('Settings'!$B$3,'Settings'!$B$5)-$F146+1)/('Settings'!$B$5-'Settings'!$B$2+1))))</f>
        <v/>
      </c>
      <c r="K146" s="13">
        <f>IF($A146="","",SUMIFS('Requests log'!$N$2:$N$1001,'Requests log'!$B$2:$B$1001,$A146,'Requests log'!$D$2:$D$1001,$C146))</f>
        <v/>
      </c>
      <c r="L146" s="13">
        <f>IF($A146="","",SUMIFS('Requests log'!$O$2:$O$1001,'Requests log'!$B$2:$B$1001,$A146,'Requests log'!$D$2:$D$1001,$C146))</f>
        <v/>
      </c>
      <c r="M146" s="13">
        <f>IF($A146="","",SUMIFS('Requests log'!$I$2:$I$1001,'Requests log'!$B$2:$B$1001,$A146,'Requests log'!$D$2:$D$1001,$C146,'Requests log'!$J$2:$J$1001,"Pending"))</f>
        <v/>
      </c>
      <c r="N146" s="13">
        <f>IF($A146="","",I146+J146-K146-L146-M146)</f>
        <v/>
      </c>
      <c r="O146" s="13">
        <f>IF($A146="","",N146/('Settings'!$B$4*E146))</f>
        <v/>
      </c>
    </row>
    <row r="147">
      <c r="A147" s="14">
        <f>IF(INDEX('Employees'!$I$2:$I$101,INT((ROW()-2)/3)+1)="","",IF(INDEX('Employees'!$I$2:$I$101,INT((ROW()-2)/3)+1)&lt;&gt;"OK",NA(),INDEX('Employees'!$A$2:$A$101,INT((ROW()-2)/3)+1)))</f>
        <v/>
      </c>
      <c r="B147" s="8">
        <f>IF($A147="","",VLOOKUP($A147,'Employees'!$A$2:$I$101,2,FALSE))</f>
        <v/>
      </c>
      <c r="C147" s="8">
        <f>IF($A147="","",INDEX('Settings'!$H$11:$H$13,MOD(ROW()-2,3)+1))</f>
        <v/>
      </c>
      <c r="D147" s="8">
        <f>IF($A147="","",VLOOKUP($A147,'Employees'!$A$2:$I$101,4,FALSE))</f>
        <v/>
      </c>
      <c r="E147" s="13">
        <f>IF($A147="","",VLOOKUP($A147,'Employees'!$A$2:$I$101,5,FALSE))</f>
        <v/>
      </c>
      <c r="F147" s="6">
        <f>IF($A147="","",MAX('Settings'!$B$2,VLOOKUP($A147,'Employees'!$A$2:$I$101,3,FALSE)))</f>
        <v/>
      </c>
      <c r="G147" s="13">
        <f>IF($A147="","",IF(OR('Settings'!$B$7&lt;&gt;"OK",INDEX('Settings'!$F$11:$F$16,MATCH($D147&amp;"_"&amp;$C147,'Settings'!$E$11:$E$16,0))&lt;&gt;"OK"),NA(),INDEX('Settings'!$C$11:$C$16,MATCH($D147&amp;"_"&amp;$C147,'Settings'!$E$11:$E$16,0))*'Settings'!$B$4*$E147))</f>
        <v/>
      </c>
      <c r="H147" s="8">
        <f>IF($A147="","",INDEX('Settings'!$D$11:$D$16,MATCH($D147&amp;"_"&amp;$C147,'Settings'!$E$11:$E$16,0)))</f>
        <v/>
      </c>
      <c r="I147" s="13">
        <f>IF($A147="","",INDEX('Employees'!$F$2:$H$101,MATCH($A147,'Employees'!$A$2:$A$101,0),MATCH($C147,'Settings'!$H$11:$H$13,0)))</f>
        <v/>
      </c>
      <c r="J147" s="13">
        <f>IF($A147="","",IF(OR('Settings'!$B$3&lt;$F147,$F147&gt;'Settings'!$B$5),0,IF($H147="Front-loaded",$G147*('Settings'!$B$5-$F147+1)/('Settings'!$B$5-'Settings'!$B$2+1),$G147*(MIN('Settings'!$B$3,'Settings'!$B$5)-$F147+1)/('Settings'!$B$5-'Settings'!$B$2+1))))</f>
        <v/>
      </c>
      <c r="K147" s="13">
        <f>IF($A147="","",SUMIFS('Requests log'!$N$2:$N$1001,'Requests log'!$B$2:$B$1001,$A147,'Requests log'!$D$2:$D$1001,$C147))</f>
        <v/>
      </c>
      <c r="L147" s="13">
        <f>IF($A147="","",SUMIFS('Requests log'!$O$2:$O$1001,'Requests log'!$B$2:$B$1001,$A147,'Requests log'!$D$2:$D$1001,$C147))</f>
        <v/>
      </c>
      <c r="M147" s="13">
        <f>IF($A147="","",SUMIFS('Requests log'!$I$2:$I$1001,'Requests log'!$B$2:$B$1001,$A147,'Requests log'!$D$2:$D$1001,$C147,'Requests log'!$J$2:$J$1001,"Pending"))</f>
        <v/>
      </c>
      <c r="N147" s="13">
        <f>IF($A147="","",I147+J147-K147-L147-M147)</f>
        <v/>
      </c>
      <c r="O147" s="13">
        <f>IF($A147="","",N147/('Settings'!$B$4*E147))</f>
        <v/>
      </c>
    </row>
    <row r="148">
      <c r="A148" s="14">
        <f>IF(INDEX('Employees'!$I$2:$I$101,INT((ROW()-2)/3)+1)="","",IF(INDEX('Employees'!$I$2:$I$101,INT((ROW()-2)/3)+1)&lt;&gt;"OK",NA(),INDEX('Employees'!$A$2:$A$101,INT((ROW()-2)/3)+1)))</f>
        <v/>
      </c>
      <c r="B148" s="8">
        <f>IF($A148="","",VLOOKUP($A148,'Employees'!$A$2:$I$101,2,FALSE))</f>
        <v/>
      </c>
      <c r="C148" s="8">
        <f>IF($A148="","",INDEX('Settings'!$H$11:$H$13,MOD(ROW()-2,3)+1))</f>
        <v/>
      </c>
      <c r="D148" s="8">
        <f>IF($A148="","",VLOOKUP($A148,'Employees'!$A$2:$I$101,4,FALSE))</f>
        <v/>
      </c>
      <c r="E148" s="13">
        <f>IF($A148="","",VLOOKUP($A148,'Employees'!$A$2:$I$101,5,FALSE))</f>
        <v/>
      </c>
      <c r="F148" s="6">
        <f>IF($A148="","",MAX('Settings'!$B$2,VLOOKUP($A148,'Employees'!$A$2:$I$101,3,FALSE)))</f>
        <v/>
      </c>
      <c r="G148" s="13">
        <f>IF($A148="","",IF(OR('Settings'!$B$7&lt;&gt;"OK",INDEX('Settings'!$F$11:$F$16,MATCH($D148&amp;"_"&amp;$C148,'Settings'!$E$11:$E$16,0))&lt;&gt;"OK"),NA(),INDEX('Settings'!$C$11:$C$16,MATCH($D148&amp;"_"&amp;$C148,'Settings'!$E$11:$E$16,0))*'Settings'!$B$4*$E148))</f>
        <v/>
      </c>
      <c r="H148" s="8">
        <f>IF($A148="","",INDEX('Settings'!$D$11:$D$16,MATCH($D148&amp;"_"&amp;$C148,'Settings'!$E$11:$E$16,0)))</f>
        <v/>
      </c>
      <c r="I148" s="13">
        <f>IF($A148="","",INDEX('Employees'!$F$2:$H$101,MATCH($A148,'Employees'!$A$2:$A$101,0),MATCH($C148,'Settings'!$H$11:$H$13,0)))</f>
        <v/>
      </c>
      <c r="J148" s="13">
        <f>IF($A148="","",IF(OR('Settings'!$B$3&lt;$F148,$F148&gt;'Settings'!$B$5),0,IF($H148="Front-loaded",$G148*('Settings'!$B$5-$F148+1)/('Settings'!$B$5-'Settings'!$B$2+1),$G148*(MIN('Settings'!$B$3,'Settings'!$B$5)-$F148+1)/('Settings'!$B$5-'Settings'!$B$2+1))))</f>
        <v/>
      </c>
      <c r="K148" s="13">
        <f>IF($A148="","",SUMIFS('Requests log'!$N$2:$N$1001,'Requests log'!$B$2:$B$1001,$A148,'Requests log'!$D$2:$D$1001,$C148))</f>
        <v/>
      </c>
      <c r="L148" s="13">
        <f>IF($A148="","",SUMIFS('Requests log'!$O$2:$O$1001,'Requests log'!$B$2:$B$1001,$A148,'Requests log'!$D$2:$D$1001,$C148))</f>
        <v/>
      </c>
      <c r="M148" s="13">
        <f>IF($A148="","",SUMIFS('Requests log'!$I$2:$I$1001,'Requests log'!$B$2:$B$1001,$A148,'Requests log'!$D$2:$D$1001,$C148,'Requests log'!$J$2:$J$1001,"Pending"))</f>
        <v/>
      </c>
      <c r="N148" s="13">
        <f>IF($A148="","",I148+J148-K148-L148-M148)</f>
        <v/>
      </c>
      <c r="O148" s="13">
        <f>IF($A148="","",N148/('Settings'!$B$4*E148))</f>
        <v/>
      </c>
    </row>
    <row r="149">
      <c r="A149" s="14">
        <f>IF(INDEX('Employees'!$I$2:$I$101,INT((ROW()-2)/3)+1)="","",IF(INDEX('Employees'!$I$2:$I$101,INT((ROW()-2)/3)+1)&lt;&gt;"OK",NA(),INDEX('Employees'!$A$2:$A$101,INT((ROW()-2)/3)+1)))</f>
        <v/>
      </c>
      <c r="B149" s="8">
        <f>IF($A149="","",VLOOKUP($A149,'Employees'!$A$2:$I$101,2,FALSE))</f>
        <v/>
      </c>
      <c r="C149" s="8">
        <f>IF($A149="","",INDEX('Settings'!$H$11:$H$13,MOD(ROW()-2,3)+1))</f>
        <v/>
      </c>
      <c r="D149" s="8">
        <f>IF($A149="","",VLOOKUP($A149,'Employees'!$A$2:$I$101,4,FALSE))</f>
        <v/>
      </c>
      <c r="E149" s="13">
        <f>IF($A149="","",VLOOKUP($A149,'Employees'!$A$2:$I$101,5,FALSE))</f>
        <v/>
      </c>
      <c r="F149" s="6">
        <f>IF($A149="","",MAX('Settings'!$B$2,VLOOKUP($A149,'Employees'!$A$2:$I$101,3,FALSE)))</f>
        <v/>
      </c>
      <c r="G149" s="13">
        <f>IF($A149="","",IF(OR('Settings'!$B$7&lt;&gt;"OK",INDEX('Settings'!$F$11:$F$16,MATCH($D149&amp;"_"&amp;$C149,'Settings'!$E$11:$E$16,0))&lt;&gt;"OK"),NA(),INDEX('Settings'!$C$11:$C$16,MATCH($D149&amp;"_"&amp;$C149,'Settings'!$E$11:$E$16,0))*'Settings'!$B$4*$E149))</f>
        <v/>
      </c>
      <c r="H149" s="8">
        <f>IF($A149="","",INDEX('Settings'!$D$11:$D$16,MATCH($D149&amp;"_"&amp;$C149,'Settings'!$E$11:$E$16,0)))</f>
        <v/>
      </c>
      <c r="I149" s="13">
        <f>IF($A149="","",INDEX('Employees'!$F$2:$H$101,MATCH($A149,'Employees'!$A$2:$A$101,0),MATCH($C149,'Settings'!$H$11:$H$13,0)))</f>
        <v/>
      </c>
      <c r="J149" s="13">
        <f>IF($A149="","",IF(OR('Settings'!$B$3&lt;$F149,$F149&gt;'Settings'!$B$5),0,IF($H149="Front-loaded",$G149*('Settings'!$B$5-$F149+1)/('Settings'!$B$5-'Settings'!$B$2+1),$G149*(MIN('Settings'!$B$3,'Settings'!$B$5)-$F149+1)/('Settings'!$B$5-'Settings'!$B$2+1))))</f>
        <v/>
      </c>
      <c r="K149" s="13">
        <f>IF($A149="","",SUMIFS('Requests log'!$N$2:$N$1001,'Requests log'!$B$2:$B$1001,$A149,'Requests log'!$D$2:$D$1001,$C149))</f>
        <v/>
      </c>
      <c r="L149" s="13">
        <f>IF($A149="","",SUMIFS('Requests log'!$O$2:$O$1001,'Requests log'!$B$2:$B$1001,$A149,'Requests log'!$D$2:$D$1001,$C149))</f>
        <v/>
      </c>
      <c r="M149" s="13">
        <f>IF($A149="","",SUMIFS('Requests log'!$I$2:$I$1001,'Requests log'!$B$2:$B$1001,$A149,'Requests log'!$D$2:$D$1001,$C149,'Requests log'!$J$2:$J$1001,"Pending"))</f>
        <v/>
      </c>
      <c r="N149" s="13">
        <f>IF($A149="","",I149+J149-K149-L149-M149)</f>
        <v/>
      </c>
      <c r="O149" s="13">
        <f>IF($A149="","",N149/('Settings'!$B$4*E149))</f>
        <v/>
      </c>
    </row>
    <row r="150">
      <c r="A150" s="14">
        <f>IF(INDEX('Employees'!$I$2:$I$101,INT((ROW()-2)/3)+1)="","",IF(INDEX('Employees'!$I$2:$I$101,INT((ROW()-2)/3)+1)&lt;&gt;"OK",NA(),INDEX('Employees'!$A$2:$A$101,INT((ROW()-2)/3)+1)))</f>
        <v/>
      </c>
      <c r="B150" s="8">
        <f>IF($A150="","",VLOOKUP($A150,'Employees'!$A$2:$I$101,2,FALSE))</f>
        <v/>
      </c>
      <c r="C150" s="8">
        <f>IF($A150="","",INDEX('Settings'!$H$11:$H$13,MOD(ROW()-2,3)+1))</f>
        <v/>
      </c>
      <c r="D150" s="8">
        <f>IF($A150="","",VLOOKUP($A150,'Employees'!$A$2:$I$101,4,FALSE))</f>
        <v/>
      </c>
      <c r="E150" s="13">
        <f>IF($A150="","",VLOOKUP($A150,'Employees'!$A$2:$I$101,5,FALSE))</f>
        <v/>
      </c>
      <c r="F150" s="6">
        <f>IF($A150="","",MAX('Settings'!$B$2,VLOOKUP($A150,'Employees'!$A$2:$I$101,3,FALSE)))</f>
        <v/>
      </c>
      <c r="G150" s="13">
        <f>IF($A150="","",IF(OR('Settings'!$B$7&lt;&gt;"OK",INDEX('Settings'!$F$11:$F$16,MATCH($D150&amp;"_"&amp;$C150,'Settings'!$E$11:$E$16,0))&lt;&gt;"OK"),NA(),INDEX('Settings'!$C$11:$C$16,MATCH($D150&amp;"_"&amp;$C150,'Settings'!$E$11:$E$16,0))*'Settings'!$B$4*$E150))</f>
        <v/>
      </c>
      <c r="H150" s="8">
        <f>IF($A150="","",INDEX('Settings'!$D$11:$D$16,MATCH($D150&amp;"_"&amp;$C150,'Settings'!$E$11:$E$16,0)))</f>
        <v/>
      </c>
      <c r="I150" s="13">
        <f>IF($A150="","",INDEX('Employees'!$F$2:$H$101,MATCH($A150,'Employees'!$A$2:$A$101,0),MATCH($C150,'Settings'!$H$11:$H$13,0)))</f>
        <v/>
      </c>
      <c r="J150" s="13">
        <f>IF($A150="","",IF(OR('Settings'!$B$3&lt;$F150,$F150&gt;'Settings'!$B$5),0,IF($H150="Front-loaded",$G150*('Settings'!$B$5-$F150+1)/('Settings'!$B$5-'Settings'!$B$2+1),$G150*(MIN('Settings'!$B$3,'Settings'!$B$5)-$F150+1)/('Settings'!$B$5-'Settings'!$B$2+1))))</f>
        <v/>
      </c>
      <c r="K150" s="13">
        <f>IF($A150="","",SUMIFS('Requests log'!$N$2:$N$1001,'Requests log'!$B$2:$B$1001,$A150,'Requests log'!$D$2:$D$1001,$C150))</f>
        <v/>
      </c>
      <c r="L150" s="13">
        <f>IF($A150="","",SUMIFS('Requests log'!$O$2:$O$1001,'Requests log'!$B$2:$B$1001,$A150,'Requests log'!$D$2:$D$1001,$C150))</f>
        <v/>
      </c>
      <c r="M150" s="13">
        <f>IF($A150="","",SUMIFS('Requests log'!$I$2:$I$1001,'Requests log'!$B$2:$B$1001,$A150,'Requests log'!$D$2:$D$1001,$C150,'Requests log'!$J$2:$J$1001,"Pending"))</f>
        <v/>
      </c>
      <c r="N150" s="13">
        <f>IF($A150="","",I150+J150-K150-L150-M150)</f>
        <v/>
      </c>
      <c r="O150" s="13">
        <f>IF($A150="","",N150/('Settings'!$B$4*E150))</f>
        <v/>
      </c>
    </row>
    <row r="151">
      <c r="A151" s="14">
        <f>IF(INDEX('Employees'!$I$2:$I$101,INT((ROW()-2)/3)+1)="","",IF(INDEX('Employees'!$I$2:$I$101,INT((ROW()-2)/3)+1)&lt;&gt;"OK",NA(),INDEX('Employees'!$A$2:$A$101,INT((ROW()-2)/3)+1)))</f>
        <v/>
      </c>
      <c r="B151" s="8">
        <f>IF($A151="","",VLOOKUP($A151,'Employees'!$A$2:$I$101,2,FALSE))</f>
        <v/>
      </c>
      <c r="C151" s="8">
        <f>IF($A151="","",INDEX('Settings'!$H$11:$H$13,MOD(ROW()-2,3)+1))</f>
        <v/>
      </c>
      <c r="D151" s="8">
        <f>IF($A151="","",VLOOKUP($A151,'Employees'!$A$2:$I$101,4,FALSE))</f>
        <v/>
      </c>
      <c r="E151" s="13">
        <f>IF($A151="","",VLOOKUP($A151,'Employees'!$A$2:$I$101,5,FALSE))</f>
        <v/>
      </c>
      <c r="F151" s="6">
        <f>IF($A151="","",MAX('Settings'!$B$2,VLOOKUP($A151,'Employees'!$A$2:$I$101,3,FALSE)))</f>
        <v/>
      </c>
      <c r="G151" s="13">
        <f>IF($A151="","",IF(OR('Settings'!$B$7&lt;&gt;"OK",INDEX('Settings'!$F$11:$F$16,MATCH($D151&amp;"_"&amp;$C151,'Settings'!$E$11:$E$16,0))&lt;&gt;"OK"),NA(),INDEX('Settings'!$C$11:$C$16,MATCH($D151&amp;"_"&amp;$C151,'Settings'!$E$11:$E$16,0))*'Settings'!$B$4*$E151))</f>
        <v/>
      </c>
      <c r="H151" s="8">
        <f>IF($A151="","",INDEX('Settings'!$D$11:$D$16,MATCH($D151&amp;"_"&amp;$C151,'Settings'!$E$11:$E$16,0)))</f>
        <v/>
      </c>
      <c r="I151" s="13">
        <f>IF($A151="","",INDEX('Employees'!$F$2:$H$101,MATCH($A151,'Employees'!$A$2:$A$101,0),MATCH($C151,'Settings'!$H$11:$H$13,0)))</f>
        <v/>
      </c>
      <c r="J151" s="13">
        <f>IF($A151="","",IF(OR('Settings'!$B$3&lt;$F151,$F151&gt;'Settings'!$B$5),0,IF($H151="Front-loaded",$G151*('Settings'!$B$5-$F151+1)/('Settings'!$B$5-'Settings'!$B$2+1),$G151*(MIN('Settings'!$B$3,'Settings'!$B$5)-$F151+1)/('Settings'!$B$5-'Settings'!$B$2+1))))</f>
        <v/>
      </c>
      <c r="K151" s="13">
        <f>IF($A151="","",SUMIFS('Requests log'!$N$2:$N$1001,'Requests log'!$B$2:$B$1001,$A151,'Requests log'!$D$2:$D$1001,$C151))</f>
        <v/>
      </c>
      <c r="L151" s="13">
        <f>IF($A151="","",SUMIFS('Requests log'!$O$2:$O$1001,'Requests log'!$B$2:$B$1001,$A151,'Requests log'!$D$2:$D$1001,$C151))</f>
        <v/>
      </c>
      <c r="M151" s="13">
        <f>IF($A151="","",SUMIFS('Requests log'!$I$2:$I$1001,'Requests log'!$B$2:$B$1001,$A151,'Requests log'!$D$2:$D$1001,$C151,'Requests log'!$J$2:$J$1001,"Pending"))</f>
        <v/>
      </c>
      <c r="N151" s="13">
        <f>IF($A151="","",I151+J151-K151-L151-M151)</f>
        <v/>
      </c>
      <c r="O151" s="13">
        <f>IF($A151="","",N151/('Settings'!$B$4*E151))</f>
        <v/>
      </c>
    </row>
    <row r="152">
      <c r="A152" s="14">
        <f>IF(INDEX('Employees'!$I$2:$I$101,INT((ROW()-2)/3)+1)="","",IF(INDEX('Employees'!$I$2:$I$101,INT((ROW()-2)/3)+1)&lt;&gt;"OK",NA(),INDEX('Employees'!$A$2:$A$101,INT((ROW()-2)/3)+1)))</f>
        <v/>
      </c>
      <c r="B152" s="8">
        <f>IF($A152="","",VLOOKUP($A152,'Employees'!$A$2:$I$101,2,FALSE))</f>
        <v/>
      </c>
      <c r="C152" s="8">
        <f>IF($A152="","",INDEX('Settings'!$H$11:$H$13,MOD(ROW()-2,3)+1))</f>
        <v/>
      </c>
      <c r="D152" s="8">
        <f>IF($A152="","",VLOOKUP($A152,'Employees'!$A$2:$I$101,4,FALSE))</f>
        <v/>
      </c>
      <c r="E152" s="13">
        <f>IF($A152="","",VLOOKUP($A152,'Employees'!$A$2:$I$101,5,FALSE))</f>
        <v/>
      </c>
      <c r="F152" s="6">
        <f>IF($A152="","",MAX('Settings'!$B$2,VLOOKUP($A152,'Employees'!$A$2:$I$101,3,FALSE)))</f>
        <v/>
      </c>
      <c r="G152" s="13">
        <f>IF($A152="","",IF(OR('Settings'!$B$7&lt;&gt;"OK",INDEX('Settings'!$F$11:$F$16,MATCH($D152&amp;"_"&amp;$C152,'Settings'!$E$11:$E$16,0))&lt;&gt;"OK"),NA(),INDEX('Settings'!$C$11:$C$16,MATCH($D152&amp;"_"&amp;$C152,'Settings'!$E$11:$E$16,0))*'Settings'!$B$4*$E152))</f>
        <v/>
      </c>
      <c r="H152" s="8">
        <f>IF($A152="","",INDEX('Settings'!$D$11:$D$16,MATCH($D152&amp;"_"&amp;$C152,'Settings'!$E$11:$E$16,0)))</f>
        <v/>
      </c>
      <c r="I152" s="13">
        <f>IF($A152="","",INDEX('Employees'!$F$2:$H$101,MATCH($A152,'Employees'!$A$2:$A$101,0),MATCH($C152,'Settings'!$H$11:$H$13,0)))</f>
        <v/>
      </c>
      <c r="J152" s="13">
        <f>IF($A152="","",IF(OR('Settings'!$B$3&lt;$F152,$F152&gt;'Settings'!$B$5),0,IF($H152="Front-loaded",$G152*('Settings'!$B$5-$F152+1)/('Settings'!$B$5-'Settings'!$B$2+1),$G152*(MIN('Settings'!$B$3,'Settings'!$B$5)-$F152+1)/('Settings'!$B$5-'Settings'!$B$2+1))))</f>
        <v/>
      </c>
      <c r="K152" s="13">
        <f>IF($A152="","",SUMIFS('Requests log'!$N$2:$N$1001,'Requests log'!$B$2:$B$1001,$A152,'Requests log'!$D$2:$D$1001,$C152))</f>
        <v/>
      </c>
      <c r="L152" s="13">
        <f>IF($A152="","",SUMIFS('Requests log'!$O$2:$O$1001,'Requests log'!$B$2:$B$1001,$A152,'Requests log'!$D$2:$D$1001,$C152))</f>
        <v/>
      </c>
      <c r="M152" s="13">
        <f>IF($A152="","",SUMIFS('Requests log'!$I$2:$I$1001,'Requests log'!$B$2:$B$1001,$A152,'Requests log'!$D$2:$D$1001,$C152,'Requests log'!$J$2:$J$1001,"Pending"))</f>
        <v/>
      </c>
      <c r="N152" s="13">
        <f>IF($A152="","",I152+J152-K152-L152-M152)</f>
        <v/>
      </c>
      <c r="O152" s="13">
        <f>IF($A152="","",N152/('Settings'!$B$4*E152))</f>
        <v/>
      </c>
    </row>
    <row r="153">
      <c r="A153" s="14">
        <f>IF(INDEX('Employees'!$I$2:$I$101,INT((ROW()-2)/3)+1)="","",IF(INDEX('Employees'!$I$2:$I$101,INT((ROW()-2)/3)+1)&lt;&gt;"OK",NA(),INDEX('Employees'!$A$2:$A$101,INT((ROW()-2)/3)+1)))</f>
        <v/>
      </c>
      <c r="B153" s="8">
        <f>IF($A153="","",VLOOKUP($A153,'Employees'!$A$2:$I$101,2,FALSE))</f>
        <v/>
      </c>
      <c r="C153" s="8">
        <f>IF($A153="","",INDEX('Settings'!$H$11:$H$13,MOD(ROW()-2,3)+1))</f>
        <v/>
      </c>
      <c r="D153" s="8">
        <f>IF($A153="","",VLOOKUP($A153,'Employees'!$A$2:$I$101,4,FALSE))</f>
        <v/>
      </c>
      <c r="E153" s="13">
        <f>IF($A153="","",VLOOKUP($A153,'Employees'!$A$2:$I$101,5,FALSE))</f>
        <v/>
      </c>
      <c r="F153" s="6">
        <f>IF($A153="","",MAX('Settings'!$B$2,VLOOKUP($A153,'Employees'!$A$2:$I$101,3,FALSE)))</f>
        <v/>
      </c>
      <c r="G153" s="13">
        <f>IF($A153="","",IF(OR('Settings'!$B$7&lt;&gt;"OK",INDEX('Settings'!$F$11:$F$16,MATCH($D153&amp;"_"&amp;$C153,'Settings'!$E$11:$E$16,0))&lt;&gt;"OK"),NA(),INDEX('Settings'!$C$11:$C$16,MATCH($D153&amp;"_"&amp;$C153,'Settings'!$E$11:$E$16,0))*'Settings'!$B$4*$E153))</f>
        <v/>
      </c>
      <c r="H153" s="8">
        <f>IF($A153="","",INDEX('Settings'!$D$11:$D$16,MATCH($D153&amp;"_"&amp;$C153,'Settings'!$E$11:$E$16,0)))</f>
        <v/>
      </c>
      <c r="I153" s="13">
        <f>IF($A153="","",INDEX('Employees'!$F$2:$H$101,MATCH($A153,'Employees'!$A$2:$A$101,0),MATCH($C153,'Settings'!$H$11:$H$13,0)))</f>
        <v/>
      </c>
      <c r="J153" s="13">
        <f>IF($A153="","",IF(OR('Settings'!$B$3&lt;$F153,$F153&gt;'Settings'!$B$5),0,IF($H153="Front-loaded",$G153*('Settings'!$B$5-$F153+1)/('Settings'!$B$5-'Settings'!$B$2+1),$G153*(MIN('Settings'!$B$3,'Settings'!$B$5)-$F153+1)/('Settings'!$B$5-'Settings'!$B$2+1))))</f>
        <v/>
      </c>
      <c r="K153" s="13">
        <f>IF($A153="","",SUMIFS('Requests log'!$N$2:$N$1001,'Requests log'!$B$2:$B$1001,$A153,'Requests log'!$D$2:$D$1001,$C153))</f>
        <v/>
      </c>
      <c r="L153" s="13">
        <f>IF($A153="","",SUMIFS('Requests log'!$O$2:$O$1001,'Requests log'!$B$2:$B$1001,$A153,'Requests log'!$D$2:$D$1001,$C153))</f>
        <v/>
      </c>
      <c r="M153" s="13">
        <f>IF($A153="","",SUMIFS('Requests log'!$I$2:$I$1001,'Requests log'!$B$2:$B$1001,$A153,'Requests log'!$D$2:$D$1001,$C153,'Requests log'!$J$2:$J$1001,"Pending"))</f>
        <v/>
      </c>
      <c r="N153" s="13">
        <f>IF($A153="","",I153+J153-K153-L153-M153)</f>
        <v/>
      </c>
      <c r="O153" s="13">
        <f>IF($A153="","",N153/('Settings'!$B$4*E153))</f>
        <v/>
      </c>
    </row>
    <row r="154">
      <c r="A154" s="14">
        <f>IF(INDEX('Employees'!$I$2:$I$101,INT((ROW()-2)/3)+1)="","",IF(INDEX('Employees'!$I$2:$I$101,INT((ROW()-2)/3)+1)&lt;&gt;"OK",NA(),INDEX('Employees'!$A$2:$A$101,INT((ROW()-2)/3)+1)))</f>
        <v/>
      </c>
      <c r="B154" s="8">
        <f>IF($A154="","",VLOOKUP($A154,'Employees'!$A$2:$I$101,2,FALSE))</f>
        <v/>
      </c>
      <c r="C154" s="8">
        <f>IF($A154="","",INDEX('Settings'!$H$11:$H$13,MOD(ROW()-2,3)+1))</f>
        <v/>
      </c>
      <c r="D154" s="8">
        <f>IF($A154="","",VLOOKUP($A154,'Employees'!$A$2:$I$101,4,FALSE))</f>
        <v/>
      </c>
      <c r="E154" s="13">
        <f>IF($A154="","",VLOOKUP($A154,'Employees'!$A$2:$I$101,5,FALSE))</f>
        <v/>
      </c>
      <c r="F154" s="6">
        <f>IF($A154="","",MAX('Settings'!$B$2,VLOOKUP($A154,'Employees'!$A$2:$I$101,3,FALSE)))</f>
        <v/>
      </c>
      <c r="G154" s="13">
        <f>IF($A154="","",IF(OR('Settings'!$B$7&lt;&gt;"OK",INDEX('Settings'!$F$11:$F$16,MATCH($D154&amp;"_"&amp;$C154,'Settings'!$E$11:$E$16,0))&lt;&gt;"OK"),NA(),INDEX('Settings'!$C$11:$C$16,MATCH($D154&amp;"_"&amp;$C154,'Settings'!$E$11:$E$16,0))*'Settings'!$B$4*$E154))</f>
        <v/>
      </c>
      <c r="H154" s="8">
        <f>IF($A154="","",INDEX('Settings'!$D$11:$D$16,MATCH($D154&amp;"_"&amp;$C154,'Settings'!$E$11:$E$16,0)))</f>
        <v/>
      </c>
      <c r="I154" s="13">
        <f>IF($A154="","",INDEX('Employees'!$F$2:$H$101,MATCH($A154,'Employees'!$A$2:$A$101,0),MATCH($C154,'Settings'!$H$11:$H$13,0)))</f>
        <v/>
      </c>
      <c r="J154" s="13">
        <f>IF($A154="","",IF(OR('Settings'!$B$3&lt;$F154,$F154&gt;'Settings'!$B$5),0,IF($H154="Front-loaded",$G154*('Settings'!$B$5-$F154+1)/('Settings'!$B$5-'Settings'!$B$2+1),$G154*(MIN('Settings'!$B$3,'Settings'!$B$5)-$F154+1)/('Settings'!$B$5-'Settings'!$B$2+1))))</f>
        <v/>
      </c>
      <c r="K154" s="13">
        <f>IF($A154="","",SUMIFS('Requests log'!$N$2:$N$1001,'Requests log'!$B$2:$B$1001,$A154,'Requests log'!$D$2:$D$1001,$C154))</f>
        <v/>
      </c>
      <c r="L154" s="13">
        <f>IF($A154="","",SUMIFS('Requests log'!$O$2:$O$1001,'Requests log'!$B$2:$B$1001,$A154,'Requests log'!$D$2:$D$1001,$C154))</f>
        <v/>
      </c>
      <c r="M154" s="13">
        <f>IF($A154="","",SUMIFS('Requests log'!$I$2:$I$1001,'Requests log'!$B$2:$B$1001,$A154,'Requests log'!$D$2:$D$1001,$C154,'Requests log'!$J$2:$J$1001,"Pending"))</f>
        <v/>
      </c>
      <c r="N154" s="13">
        <f>IF($A154="","",I154+J154-K154-L154-M154)</f>
        <v/>
      </c>
      <c r="O154" s="13">
        <f>IF($A154="","",N154/('Settings'!$B$4*E154))</f>
        <v/>
      </c>
    </row>
    <row r="155">
      <c r="A155" s="14">
        <f>IF(INDEX('Employees'!$I$2:$I$101,INT((ROW()-2)/3)+1)="","",IF(INDEX('Employees'!$I$2:$I$101,INT((ROW()-2)/3)+1)&lt;&gt;"OK",NA(),INDEX('Employees'!$A$2:$A$101,INT((ROW()-2)/3)+1)))</f>
        <v/>
      </c>
      <c r="B155" s="8">
        <f>IF($A155="","",VLOOKUP($A155,'Employees'!$A$2:$I$101,2,FALSE))</f>
        <v/>
      </c>
      <c r="C155" s="8">
        <f>IF($A155="","",INDEX('Settings'!$H$11:$H$13,MOD(ROW()-2,3)+1))</f>
        <v/>
      </c>
      <c r="D155" s="8">
        <f>IF($A155="","",VLOOKUP($A155,'Employees'!$A$2:$I$101,4,FALSE))</f>
        <v/>
      </c>
      <c r="E155" s="13">
        <f>IF($A155="","",VLOOKUP($A155,'Employees'!$A$2:$I$101,5,FALSE))</f>
        <v/>
      </c>
      <c r="F155" s="6">
        <f>IF($A155="","",MAX('Settings'!$B$2,VLOOKUP($A155,'Employees'!$A$2:$I$101,3,FALSE)))</f>
        <v/>
      </c>
      <c r="G155" s="13">
        <f>IF($A155="","",IF(OR('Settings'!$B$7&lt;&gt;"OK",INDEX('Settings'!$F$11:$F$16,MATCH($D155&amp;"_"&amp;$C155,'Settings'!$E$11:$E$16,0))&lt;&gt;"OK"),NA(),INDEX('Settings'!$C$11:$C$16,MATCH($D155&amp;"_"&amp;$C155,'Settings'!$E$11:$E$16,0))*'Settings'!$B$4*$E155))</f>
        <v/>
      </c>
      <c r="H155" s="8">
        <f>IF($A155="","",INDEX('Settings'!$D$11:$D$16,MATCH($D155&amp;"_"&amp;$C155,'Settings'!$E$11:$E$16,0)))</f>
        <v/>
      </c>
      <c r="I155" s="13">
        <f>IF($A155="","",INDEX('Employees'!$F$2:$H$101,MATCH($A155,'Employees'!$A$2:$A$101,0),MATCH($C155,'Settings'!$H$11:$H$13,0)))</f>
        <v/>
      </c>
      <c r="J155" s="13">
        <f>IF($A155="","",IF(OR('Settings'!$B$3&lt;$F155,$F155&gt;'Settings'!$B$5),0,IF($H155="Front-loaded",$G155*('Settings'!$B$5-$F155+1)/('Settings'!$B$5-'Settings'!$B$2+1),$G155*(MIN('Settings'!$B$3,'Settings'!$B$5)-$F155+1)/('Settings'!$B$5-'Settings'!$B$2+1))))</f>
        <v/>
      </c>
      <c r="K155" s="13">
        <f>IF($A155="","",SUMIFS('Requests log'!$N$2:$N$1001,'Requests log'!$B$2:$B$1001,$A155,'Requests log'!$D$2:$D$1001,$C155))</f>
        <v/>
      </c>
      <c r="L155" s="13">
        <f>IF($A155="","",SUMIFS('Requests log'!$O$2:$O$1001,'Requests log'!$B$2:$B$1001,$A155,'Requests log'!$D$2:$D$1001,$C155))</f>
        <v/>
      </c>
      <c r="M155" s="13">
        <f>IF($A155="","",SUMIFS('Requests log'!$I$2:$I$1001,'Requests log'!$B$2:$B$1001,$A155,'Requests log'!$D$2:$D$1001,$C155,'Requests log'!$J$2:$J$1001,"Pending"))</f>
        <v/>
      </c>
      <c r="N155" s="13">
        <f>IF($A155="","",I155+J155-K155-L155-M155)</f>
        <v/>
      </c>
      <c r="O155" s="13">
        <f>IF($A155="","",N155/('Settings'!$B$4*E155))</f>
        <v/>
      </c>
    </row>
    <row r="156">
      <c r="A156" s="14">
        <f>IF(INDEX('Employees'!$I$2:$I$101,INT((ROW()-2)/3)+1)="","",IF(INDEX('Employees'!$I$2:$I$101,INT((ROW()-2)/3)+1)&lt;&gt;"OK",NA(),INDEX('Employees'!$A$2:$A$101,INT((ROW()-2)/3)+1)))</f>
        <v/>
      </c>
      <c r="B156" s="8">
        <f>IF($A156="","",VLOOKUP($A156,'Employees'!$A$2:$I$101,2,FALSE))</f>
        <v/>
      </c>
      <c r="C156" s="8">
        <f>IF($A156="","",INDEX('Settings'!$H$11:$H$13,MOD(ROW()-2,3)+1))</f>
        <v/>
      </c>
      <c r="D156" s="8">
        <f>IF($A156="","",VLOOKUP($A156,'Employees'!$A$2:$I$101,4,FALSE))</f>
        <v/>
      </c>
      <c r="E156" s="13">
        <f>IF($A156="","",VLOOKUP($A156,'Employees'!$A$2:$I$101,5,FALSE))</f>
        <v/>
      </c>
      <c r="F156" s="6">
        <f>IF($A156="","",MAX('Settings'!$B$2,VLOOKUP($A156,'Employees'!$A$2:$I$101,3,FALSE)))</f>
        <v/>
      </c>
      <c r="G156" s="13">
        <f>IF($A156="","",IF(OR('Settings'!$B$7&lt;&gt;"OK",INDEX('Settings'!$F$11:$F$16,MATCH($D156&amp;"_"&amp;$C156,'Settings'!$E$11:$E$16,0))&lt;&gt;"OK"),NA(),INDEX('Settings'!$C$11:$C$16,MATCH($D156&amp;"_"&amp;$C156,'Settings'!$E$11:$E$16,0))*'Settings'!$B$4*$E156))</f>
        <v/>
      </c>
      <c r="H156" s="8">
        <f>IF($A156="","",INDEX('Settings'!$D$11:$D$16,MATCH($D156&amp;"_"&amp;$C156,'Settings'!$E$11:$E$16,0)))</f>
        <v/>
      </c>
      <c r="I156" s="13">
        <f>IF($A156="","",INDEX('Employees'!$F$2:$H$101,MATCH($A156,'Employees'!$A$2:$A$101,0),MATCH($C156,'Settings'!$H$11:$H$13,0)))</f>
        <v/>
      </c>
      <c r="J156" s="13">
        <f>IF($A156="","",IF(OR('Settings'!$B$3&lt;$F156,$F156&gt;'Settings'!$B$5),0,IF($H156="Front-loaded",$G156*('Settings'!$B$5-$F156+1)/('Settings'!$B$5-'Settings'!$B$2+1),$G156*(MIN('Settings'!$B$3,'Settings'!$B$5)-$F156+1)/('Settings'!$B$5-'Settings'!$B$2+1))))</f>
        <v/>
      </c>
      <c r="K156" s="13">
        <f>IF($A156="","",SUMIFS('Requests log'!$N$2:$N$1001,'Requests log'!$B$2:$B$1001,$A156,'Requests log'!$D$2:$D$1001,$C156))</f>
        <v/>
      </c>
      <c r="L156" s="13">
        <f>IF($A156="","",SUMIFS('Requests log'!$O$2:$O$1001,'Requests log'!$B$2:$B$1001,$A156,'Requests log'!$D$2:$D$1001,$C156))</f>
        <v/>
      </c>
      <c r="M156" s="13">
        <f>IF($A156="","",SUMIFS('Requests log'!$I$2:$I$1001,'Requests log'!$B$2:$B$1001,$A156,'Requests log'!$D$2:$D$1001,$C156,'Requests log'!$J$2:$J$1001,"Pending"))</f>
        <v/>
      </c>
      <c r="N156" s="13">
        <f>IF($A156="","",I156+J156-K156-L156-M156)</f>
        <v/>
      </c>
      <c r="O156" s="13">
        <f>IF($A156="","",N156/('Settings'!$B$4*E156))</f>
        <v/>
      </c>
    </row>
    <row r="157">
      <c r="A157" s="14">
        <f>IF(INDEX('Employees'!$I$2:$I$101,INT((ROW()-2)/3)+1)="","",IF(INDEX('Employees'!$I$2:$I$101,INT((ROW()-2)/3)+1)&lt;&gt;"OK",NA(),INDEX('Employees'!$A$2:$A$101,INT((ROW()-2)/3)+1)))</f>
        <v/>
      </c>
      <c r="B157" s="8">
        <f>IF($A157="","",VLOOKUP($A157,'Employees'!$A$2:$I$101,2,FALSE))</f>
        <v/>
      </c>
      <c r="C157" s="8">
        <f>IF($A157="","",INDEX('Settings'!$H$11:$H$13,MOD(ROW()-2,3)+1))</f>
        <v/>
      </c>
      <c r="D157" s="8">
        <f>IF($A157="","",VLOOKUP($A157,'Employees'!$A$2:$I$101,4,FALSE))</f>
        <v/>
      </c>
      <c r="E157" s="13">
        <f>IF($A157="","",VLOOKUP($A157,'Employees'!$A$2:$I$101,5,FALSE))</f>
        <v/>
      </c>
      <c r="F157" s="6">
        <f>IF($A157="","",MAX('Settings'!$B$2,VLOOKUP($A157,'Employees'!$A$2:$I$101,3,FALSE)))</f>
        <v/>
      </c>
      <c r="G157" s="13">
        <f>IF($A157="","",IF(OR('Settings'!$B$7&lt;&gt;"OK",INDEX('Settings'!$F$11:$F$16,MATCH($D157&amp;"_"&amp;$C157,'Settings'!$E$11:$E$16,0))&lt;&gt;"OK"),NA(),INDEX('Settings'!$C$11:$C$16,MATCH($D157&amp;"_"&amp;$C157,'Settings'!$E$11:$E$16,0))*'Settings'!$B$4*$E157))</f>
        <v/>
      </c>
      <c r="H157" s="8">
        <f>IF($A157="","",INDEX('Settings'!$D$11:$D$16,MATCH($D157&amp;"_"&amp;$C157,'Settings'!$E$11:$E$16,0)))</f>
        <v/>
      </c>
      <c r="I157" s="13">
        <f>IF($A157="","",INDEX('Employees'!$F$2:$H$101,MATCH($A157,'Employees'!$A$2:$A$101,0),MATCH($C157,'Settings'!$H$11:$H$13,0)))</f>
        <v/>
      </c>
      <c r="J157" s="13">
        <f>IF($A157="","",IF(OR('Settings'!$B$3&lt;$F157,$F157&gt;'Settings'!$B$5),0,IF($H157="Front-loaded",$G157*('Settings'!$B$5-$F157+1)/('Settings'!$B$5-'Settings'!$B$2+1),$G157*(MIN('Settings'!$B$3,'Settings'!$B$5)-$F157+1)/('Settings'!$B$5-'Settings'!$B$2+1))))</f>
        <v/>
      </c>
      <c r="K157" s="13">
        <f>IF($A157="","",SUMIFS('Requests log'!$N$2:$N$1001,'Requests log'!$B$2:$B$1001,$A157,'Requests log'!$D$2:$D$1001,$C157))</f>
        <v/>
      </c>
      <c r="L157" s="13">
        <f>IF($A157="","",SUMIFS('Requests log'!$O$2:$O$1001,'Requests log'!$B$2:$B$1001,$A157,'Requests log'!$D$2:$D$1001,$C157))</f>
        <v/>
      </c>
      <c r="M157" s="13">
        <f>IF($A157="","",SUMIFS('Requests log'!$I$2:$I$1001,'Requests log'!$B$2:$B$1001,$A157,'Requests log'!$D$2:$D$1001,$C157,'Requests log'!$J$2:$J$1001,"Pending"))</f>
        <v/>
      </c>
      <c r="N157" s="13">
        <f>IF($A157="","",I157+J157-K157-L157-M157)</f>
        <v/>
      </c>
      <c r="O157" s="13">
        <f>IF($A157="","",N157/('Settings'!$B$4*E157))</f>
        <v/>
      </c>
    </row>
    <row r="158">
      <c r="A158" s="14">
        <f>IF(INDEX('Employees'!$I$2:$I$101,INT((ROW()-2)/3)+1)="","",IF(INDEX('Employees'!$I$2:$I$101,INT((ROW()-2)/3)+1)&lt;&gt;"OK",NA(),INDEX('Employees'!$A$2:$A$101,INT((ROW()-2)/3)+1)))</f>
        <v/>
      </c>
      <c r="B158" s="8">
        <f>IF($A158="","",VLOOKUP($A158,'Employees'!$A$2:$I$101,2,FALSE))</f>
        <v/>
      </c>
      <c r="C158" s="8">
        <f>IF($A158="","",INDEX('Settings'!$H$11:$H$13,MOD(ROW()-2,3)+1))</f>
        <v/>
      </c>
      <c r="D158" s="8">
        <f>IF($A158="","",VLOOKUP($A158,'Employees'!$A$2:$I$101,4,FALSE))</f>
        <v/>
      </c>
      <c r="E158" s="13">
        <f>IF($A158="","",VLOOKUP($A158,'Employees'!$A$2:$I$101,5,FALSE))</f>
        <v/>
      </c>
      <c r="F158" s="6">
        <f>IF($A158="","",MAX('Settings'!$B$2,VLOOKUP($A158,'Employees'!$A$2:$I$101,3,FALSE)))</f>
        <v/>
      </c>
      <c r="G158" s="13">
        <f>IF($A158="","",IF(OR('Settings'!$B$7&lt;&gt;"OK",INDEX('Settings'!$F$11:$F$16,MATCH($D158&amp;"_"&amp;$C158,'Settings'!$E$11:$E$16,0))&lt;&gt;"OK"),NA(),INDEX('Settings'!$C$11:$C$16,MATCH($D158&amp;"_"&amp;$C158,'Settings'!$E$11:$E$16,0))*'Settings'!$B$4*$E158))</f>
        <v/>
      </c>
      <c r="H158" s="8">
        <f>IF($A158="","",INDEX('Settings'!$D$11:$D$16,MATCH($D158&amp;"_"&amp;$C158,'Settings'!$E$11:$E$16,0)))</f>
        <v/>
      </c>
      <c r="I158" s="13">
        <f>IF($A158="","",INDEX('Employees'!$F$2:$H$101,MATCH($A158,'Employees'!$A$2:$A$101,0),MATCH($C158,'Settings'!$H$11:$H$13,0)))</f>
        <v/>
      </c>
      <c r="J158" s="13">
        <f>IF($A158="","",IF(OR('Settings'!$B$3&lt;$F158,$F158&gt;'Settings'!$B$5),0,IF($H158="Front-loaded",$G158*('Settings'!$B$5-$F158+1)/('Settings'!$B$5-'Settings'!$B$2+1),$G158*(MIN('Settings'!$B$3,'Settings'!$B$5)-$F158+1)/('Settings'!$B$5-'Settings'!$B$2+1))))</f>
        <v/>
      </c>
      <c r="K158" s="13">
        <f>IF($A158="","",SUMIFS('Requests log'!$N$2:$N$1001,'Requests log'!$B$2:$B$1001,$A158,'Requests log'!$D$2:$D$1001,$C158))</f>
        <v/>
      </c>
      <c r="L158" s="13">
        <f>IF($A158="","",SUMIFS('Requests log'!$O$2:$O$1001,'Requests log'!$B$2:$B$1001,$A158,'Requests log'!$D$2:$D$1001,$C158))</f>
        <v/>
      </c>
      <c r="M158" s="13">
        <f>IF($A158="","",SUMIFS('Requests log'!$I$2:$I$1001,'Requests log'!$B$2:$B$1001,$A158,'Requests log'!$D$2:$D$1001,$C158,'Requests log'!$J$2:$J$1001,"Pending"))</f>
        <v/>
      </c>
      <c r="N158" s="13">
        <f>IF($A158="","",I158+J158-K158-L158-M158)</f>
        <v/>
      </c>
      <c r="O158" s="13">
        <f>IF($A158="","",N158/('Settings'!$B$4*E158))</f>
        <v/>
      </c>
    </row>
    <row r="159">
      <c r="A159" s="14">
        <f>IF(INDEX('Employees'!$I$2:$I$101,INT((ROW()-2)/3)+1)="","",IF(INDEX('Employees'!$I$2:$I$101,INT((ROW()-2)/3)+1)&lt;&gt;"OK",NA(),INDEX('Employees'!$A$2:$A$101,INT((ROW()-2)/3)+1)))</f>
        <v/>
      </c>
      <c r="B159" s="8">
        <f>IF($A159="","",VLOOKUP($A159,'Employees'!$A$2:$I$101,2,FALSE))</f>
        <v/>
      </c>
      <c r="C159" s="8">
        <f>IF($A159="","",INDEX('Settings'!$H$11:$H$13,MOD(ROW()-2,3)+1))</f>
        <v/>
      </c>
      <c r="D159" s="8">
        <f>IF($A159="","",VLOOKUP($A159,'Employees'!$A$2:$I$101,4,FALSE))</f>
        <v/>
      </c>
      <c r="E159" s="13">
        <f>IF($A159="","",VLOOKUP($A159,'Employees'!$A$2:$I$101,5,FALSE))</f>
        <v/>
      </c>
      <c r="F159" s="6">
        <f>IF($A159="","",MAX('Settings'!$B$2,VLOOKUP($A159,'Employees'!$A$2:$I$101,3,FALSE)))</f>
        <v/>
      </c>
      <c r="G159" s="13">
        <f>IF($A159="","",IF(OR('Settings'!$B$7&lt;&gt;"OK",INDEX('Settings'!$F$11:$F$16,MATCH($D159&amp;"_"&amp;$C159,'Settings'!$E$11:$E$16,0))&lt;&gt;"OK"),NA(),INDEX('Settings'!$C$11:$C$16,MATCH($D159&amp;"_"&amp;$C159,'Settings'!$E$11:$E$16,0))*'Settings'!$B$4*$E159))</f>
        <v/>
      </c>
      <c r="H159" s="8">
        <f>IF($A159="","",INDEX('Settings'!$D$11:$D$16,MATCH($D159&amp;"_"&amp;$C159,'Settings'!$E$11:$E$16,0)))</f>
        <v/>
      </c>
      <c r="I159" s="13">
        <f>IF($A159="","",INDEX('Employees'!$F$2:$H$101,MATCH($A159,'Employees'!$A$2:$A$101,0),MATCH($C159,'Settings'!$H$11:$H$13,0)))</f>
        <v/>
      </c>
      <c r="J159" s="13">
        <f>IF($A159="","",IF(OR('Settings'!$B$3&lt;$F159,$F159&gt;'Settings'!$B$5),0,IF($H159="Front-loaded",$G159*('Settings'!$B$5-$F159+1)/('Settings'!$B$5-'Settings'!$B$2+1),$G159*(MIN('Settings'!$B$3,'Settings'!$B$5)-$F159+1)/('Settings'!$B$5-'Settings'!$B$2+1))))</f>
        <v/>
      </c>
      <c r="K159" s="13">
        <f>IF($A159="","",SUMIFS('Requests log'!$N$2:$N$1001,'Requests log'!$B$2:$B$1001,$A159,'Requests log'!$D$2:$D$1001,$C159))</f>
        <v/>
      </c>
      <c r="L159" s="13">
        <f>IF($A159="","",SUMIFS('Requests log'!$O$2:$O$1001,'Requests log'!$B$2:$B$1001,$A159,'Requests log'!$D$2:$D$1001,$C159))</f>
        <v/>
      </c>
      <c r="M159" s="13">
        <f>IF($A159="","",SUMIFS('Requests log'!$I$2:$I$1001,'Requests log'!$B$2:$B$1001,$A159,'Requests log'!$D$2:$D$1001,$C159,'Requests log'!$J$2:$J$1001,"Pending"))</f>
        <v/>
      </c>
      <c r="N159" s="13">
        <f>IF($A159="","",I159+J159-K159-L159-M159)</f>
        <v/>
      </c>
      <c r="O159" s="13">
        <f>IF($A159="","",N159/('Settings'!$B$4*E159))</f>
        <v/>
      </c>
    </row>
    <row r="160">
      <c r="A160" s="14">
        <f>IF(INDEX('Employees'!$I$2:$I$101,INT((ROW()-2)/3)+1)="","",IF(INDEX('Employees'!$I$2:$I$101,INT((ROW()-2)/3)+1)&lt;&gt;"OK",NA(),INDEX('Employees'!$A$2:$A$101,INT((ROW()-2)/3)+1)))</f>
        <v/>
      </c>
      <c r="B160" s="8">
        <f>IF($A160="","",VLOOKUP($A160,'Employees'!$A$2:$I$101,2,FALSE))</f>
        <v/>
      </c>
      <c r="C160" s="8">
        <f>IF($A160="","",INDEX('Settings'!$H$11:$H$13,MOD(ROW()-2,3)+1))</f>
        <v/>
      </c>
      <c r="D160" s="8">
        <f>IF($A160="","",VLOOKUP($A160,'Employees'!$A$2:$I$101,4,FALSE))</f>
        <v/>
      </c>
      <c r="E160" s="13">
        <f>IF($A160="","",VLOOKUP($A160,'Employees'!$A$2:$I$101,5,FALSE))</f>
        <v/>
      </c>
      <c r="F160" s="6">
        <f>IF($A160="","",MAX('Settings'!$B$2,VLOOKUP($A160,'Employees'!$A$2:$I$101,3,FALSE)))</f>
        <v/>
      </c>
      <c r="G160" s="13">
        <f>IF($A160="","",IF(OR('Settings'!$B$7&lt;&gt;"OK",INDEX('Settings'!$F$11:$F$16,MATCH($D160&amp;"_"&amp;$C160,'Settings'!$E$11:$E$16,0))&lt;&gt;"OK"),NA(),INDEX('Settings'!$C$11:$C$16,MATCH($D160&amp;"_"&amp;$C160,'Settings'!$E$11:$E$16,0))*'Settings'!$B$4*$E160))</f>
        <v/>
      </c>
      <c r="H160" s="8">
        <f>IF($A160="","",INDEX('Settings'!$D$11:$D$16,MATCH($D160&amp;"_"&amp;$C160,'Settings'!$E$11:$E$16,0)))</f>
        <v/>
      </c>
      <c r="I160" s="13">
        <f>IF($A160="","",INDEX('Employees'!$F$2:$H$101,MATCH($A160,'Employees'!$A$2:$A$101,0),MATCH($C160,'Settings'!$H$11:$H$13,0)))</f>
        <v/>
      </c>
      <c r="J160" s="13">
        <f>IF($A160="","",IF(OR('Settings'!$B$3&lt;$F160,$F160&gt;'Settings'!$B$5),0,IF($H160="Front-loaded",$G160*('Settings'!$B$5-$F160+1)/('Settings'!$B$5-'Settings'!$B$2+1),$G160*(MIN('Settings'!$B$3,'Settings'!$B$5)-$F160+1)/('Settings'!$B$5-'Settings'!$B$2+1))))</f>
        <v/>
      </c>
      <c r="K160" s="13">
        <f>IF($A160="","",SUMIFS('Requests log'!$N$2:$N$1001,'Requests log'!$B$2:$B$1001,$A160,'Requests log'!$D$2:$D$1001,$C160))</f>
        <v/>
      </c>
      <c r="L160" s="13">
        <f>IF($A160="","",SUMIFS('Requests log'!$O$2:$O$1001,'Requests log'!$B$2:$B$1001,$A160,'Requests log'!$D$2:$D$1001,$C160))</f>
        <v/>
      </c>
      <c r="M160" s="13">
        <f>IF($A160="","",SUMIFS('Requests log'!$I$2:$I$1001,'Requests log'!$B$2:$B$1001,$A160,'Requests log'!$D$2:$D$1001,$C160,'Requests log'!$J$2:$J$1001,"Pending"))</f>
        <v/>
      </c>
      <c r="N160" s="13">
        <f>IF($A160="","",I160+J160-K160-L160-M160)</f>
        <v/>
      </c>
      <c r="O160" s="13">
        <f>IF($A160="","",N160/('Settings'!$B$4*E160))</f>
        <v/>
      </c>
    </row>
    <row r="161">
      <c r="A161" s="14">
        <f>IF(INDEX('Employees'!$I$2:$I$101,INT((ROW()-2)/3)+1)="","",IF(INDEX('Employees'!$I$2:$I$101,INT((ROW()-2)/3)+1)&lt;&gt;"OK",NA(),INDEX('Employees'!$A$2:$A$101,INT((ROW()-2)/3)+1)))</f>
        <v/>
      </c>
      <c r="B161" s="8">
        <f>IF($A161="","",VLOOKUP($A161,'Employees'!$A$2:$I$101,2,FALSE))</f>
        <v/>
      </c>
      <c r="C161" s="8">
        <f>IF($A161="","",INDEX('Settings'!$H$11:$H$13,MOD(ROW()-2,3)+1))</f>
        <v/>
      </c>
      <c r="D161" s="8">
        <f>IF($A161="","",VLOOKUP($A161,'Employees'!$A$2:$I$101,4,FALSE))</f>
        <v/>
      </c>
      <c r="E161" s="13">
        <f>IF($A161="","",VLOOKUP($A161,'Employees'!$A$2:$I$101,5,FALSE))</f>
        <v/>
      </c>
      <c r="F161" s="6">
        <f>IF($A161="","",MAX('Settings'!$B$2,VLOOKUP($A161,'Employees'!$A$2:$I$101,3,FALSE)))</f>
        <v/>
      </c>
      <c r="G161" s="13">
        <f>IF($A161="","",IF(OR('Settings'!$B$7&lt;&gt;"OK",INDEX('Settings'!$F$11:$F$16,MATCH($D161&amp;"_"&amp;$C161,'Settings'!$E$11:$E$16,0))&lt;&gt;"OK"),NA(),INDEX('Settings'!$C$11:$C$16,MATCH($D161&amp;"_"&amp;$C161,'Settings'!$E$11:$E$16,0))*'Settings'!$B$4*$E161))</f>
        <v/>
      </c>
      <c r="H161" s="8">
        <f>IF($A161="","",INDEX('Settings'!$D$11:$D$16,MATCH($D161&amp;"_"&amp;$C161,'Settings'!$E$11:$E$16,0)))</f>
        <v/>
      </c>
      <c r="I161" s="13">
        <f>IF($A161="","",INDEX('Employees'!$F$2:$H$101,MATCH($A161,'Employees'!$A$2:$A$101,0),MATCH($C161,'Settings'!$H$11:$H$13,0)))</f>
        <v/>
      </c>
      <c r="J161" s="13">
        <f>IF($A161="","",IF(OR('Settings'!$B$3&lt;$F161,$F161&gt;'Settings'!$B$5),0,IF($H161="Front-loaded",$G161*('Settings'!$B$5-$F161+1)/('Settings'!$B$5-'Settings'!$B$2+1),$G161*(MIN('Settings'!$B$3,'Settings'!$B$5)-$F161+1)/('Settings'!$B$5-'Settings'!$B$2+1))))</f>
        <v/>
      </c>
      <c r="K161" s="13">
        <f>IF($A161="","",SUMIFS('Requests log'!$N$2:$N$1001,'Requests log'!$B$2:$B$1001,$A161,'Requests log'!$D$2:$D$1001,$C161))</f>
        <v/>
      </c>
      <c r="L161" s="13">
        <f>IF($A161="","",SUMIFS('Requests log'!$O$2:$O$1001,'Requests log'!$B$2:$B$1001,$A161,'Requests log'!$D$2:$D$1001,$C161))</f>
        <v/>
      </c>
      <c r="M161" s="13">
        <f>IF($A161="","",SUMIFS('Requests log'!$I$2:$I$1001,'Requests log'!$B$2:$B$1001,$A161,'Requests log'!$D$2:$D$1001,$C161,'Requests log'!$J$2:$J$1001,"Pending"))</f>
        <v/>
      </c>
      <c r="N161" s="13">
        <f>IF($A161="","",I161+J161-K161-L161-M161)</f>
        <v/>
      </c>
      <c r="O161" s="13">
        <f>IF($A161="","",N161/('Settings'!$B$4*E161))</f>
        <v/>
      </c>
    </row>
    <row r="162">
      <c r="A162" s="14">
        <f>IF(INDEX('Employees'!$I$2:$I$101,INT((ROW()-2)/3)+1)="","",IF(INDEX('Employees'!$I$2:$I$101,INT((ROW()-2)/3)+1)&lt;&gt;"OK",NA(),INDEX('Employees'!$A$2:$A$101,INT((ROW()-2)/3)+1)))</f>
        <v/>
      </c>
      <c r="B162" s="8">
        <f>IF($A162="","",VLOOKUP($A162,'Employees'!$A$2:$I$101,2,FALSE))</f>
        <v/>
      </c>
      <c r="C162" s="8">
        <f>IF($A162="","",INDEX('Settings'!$H$11:$H$13,MOD(ROW()-2,3)+1))</f>
        <v/>
      </c>
      <c r="D162" s="8">
        <f>IF($A162="","",VLOOKUP($A162,'Employees'!$A$2:$I$101,4,FALSE))</f>
        <v/>
      </c>
      <c r="E162" s="13">
        <f>IF($A162="","",VLOOKUP($A162,'Employees'!$A$2:$I$101,5,FALSE))</f>
        <v/>
      </c>
      <c r="F162" s="6">
        <f>IF($A162="","",MAX('Settings'!$B$2,VLOOKUP($A162,'Employees'!$A$2:$I$101,3,FALSE)))</f>
        <v/>
      </c>
      <c r="G162" s="13">
        <f>IF($A162="","",IF(OR('Settings'!$B$7&lt;&gt;"OK",INDEX('Settings'!$F$11:$F$16,MATCH($D162&amp;"_"&amp;$C162,'Settings'!$E$11:$E$16,0))&lt;&gt;"OK"),NA(),INDEX('Settings'!$C$11:$C$16,MATCH($D162&amp;"_"&amp;$C162,'Settings'!$E$11:$E$16,0))*'Settings'!$B$4*$E162))</f>
        <v/>
      </c>
      <c r="H162" s="8">
        <f>IF($A162="","",INDEX('Settings'!$D$11:$D$16,MATCH($D162&amp;"_"&amp;$C162,'Settings'!$E$11:$E$16,0)))</f>
        <v/>
      </c>
      <c r="I162" s="13">
        <f>IF($A162="","",INDEX('Employees'!$F$2:$H$101,MATCH($A162,'Employees'!$A$2:$A$101,0),MATCH($C162,'Settings'!$H$11:$H$13,0)))</f>
        <v/>
      </c>
      <c r="J162" s="13">
        <f>IF($A162="","",IF(OR('Settings'!$B$3&lt;$F162,$F162&gt;'Settings'!$B$5),0,IF($H162="Front-loaded",$G162*('Settings'!$B$5-$F162+1)/('Settings'!$B$5-'Settings'!$B$2+1),$G162*(MIN('Settings'!$B$3,'Settings'!$B$5)-$F162+1)/('Settings'!$B$5-'Settings'!$B$2+1))))</f>
        <v/>
      </c>
      <c r="K162" s="13">
        <f>IF($A162="","",SUMIFS('Requests log'!$N$2:$N$1001,'Requests log'!$B$2:$B$1001,$A162,'Requests log'!$D$2:$D$1001,$C162))</f>
        <v/>
      </c>
      <c r="L162" s="13">
        <f>IF($A162="","",SUMIFS('Requests log'!$O$2:$O$1001,'Requests log'!$B$2:$B$1001,$A162,'Requests log'!$D$2:$D$1001,$C162))</f>
        <v/>
      </c>
      <c r="M162" s="13">
        <f>IF($A162="","",SUMIFS('Requests log'!$I$2:$I$1001,'Requests log'!$B$2:$B$1001,$A162,'Requests log'!$D$2:$D$1001,$C162,'Requests log'!$J$2:$J$1001,"Pending"))</f>
        <v/>
      </c>
      <c r="N162" s="13">
        <f>IF($A162="","",I162+J162-K162-L162-M162)</f>
        <v/>
      </c>
      <c r="O162" s="13">
        <f>IF($A162="","",N162/('Settings'!$B$4*E162))</f>
        <v/>
      </c>
    </row>
    <row r="163">
      <c r="A163" s="14">
        <f>IF(INDEX('Employees'!$I$2:$I$101,INT((ROW()-2)/3)+1)="","",IF(INDEX('Employees'!$I$2:$I$101,INT((ROW()-2)/3)+1)&lt;&gt;"OK",NA(),INDEX('Employees'!$A$2:$A$101,INT((ROW()-2)/3)+1)))</f>
        <v/>
      </c>
      <c r="B163" s="8">
        <f>IF($A163="","",VLOOKUP($A163,'Employees'!$A$2:$I$101,2,FALSE))</f>
        <v/>
      </c>
      <c r="C163" s="8">
        <f>IF($A163="","",INDEX('Settings'!$H$11:$H$13,MOD(ROW()-2,3)+1))</f>
        <v/>
      </c>
      <c r="D163" s="8">
        <f>IF($A163="","",VLOOKUP($A163,'Employees'!$A$2:$I$101,4,FALSE))</f>
        <v/>
      </c>
      <c r="E163" s="13">
        <f>IF($A163="","",VLOOKUP($A163,'Employees'!$A$2:$I$101,5,FALSE))</f>
        <v/>
      </c>
      <c r="F163" s="6">
        <f>IF($A163="","",MAX('Settings'!$B$2,VLOOKUP($A163,'Employees'!$A$2:$I$101,3,FALSE)))</f>
        <v/>
      </c>
      <c r="G163" s="13">
        <f>IF($A163="","",IF(OR('Settings'!$B$7&lt;&gt;"OK",INDEX('Settings'!$F$11:$F$16,MATCH($D163&amp;"_"&amp;$C163,'Settings'!$E$11:$E$16,0))&lt;&gt;"OK"),NA(),INDEX('Settings'!$C$11:$C$16,MATCH($D163&amp;"_"&amp;$C163,'Settings'!$E$11:$E$16,0))*'Settings'!$B$4*$E163))</f>
        <v/>
      </c>
      <c r="H163" s="8">
        <f>IF($A163="","",INDEX('Settings'!$D$11:$D$16,MATCH($D163&amp;"_"&amp;$C163,'Settings'!$E$11:$E$16,0)))</f>
        <v/>
      </c>
      <c r="I163" s="13">
        <f>IF($A163="","",INDEX('Employees'!$F$2:$H$101,MATCH($A163,'Employees'!$A$2:$A$101,0),MATCH($C163,'Settings'!$H$11:$H$13,0)))</f>
        <v/>
      </c>
      <c r="J163" s="13">
        <f>IF($A163="","",IF(OR('Settings'!$B$3&lt;$F163,$F163&gt;'Settings'!$B$5),0,IF($H163="Front-loaded",$G163*('Settings'!$B$5-$F163+1)/('Settings'!$B$5-'Settings'!$B$2+1),$G163*(MIN('Settings'!$B$3,'Settings'!$B$5)-$F163+1)/('Settings'!$B$5-'Settings'!$B$2+1))))</f>
        <v/>
      </c>
      <c r="K163" s="13">
        <f>IF($A163="","",SUMIFS('Requests log'!$N$2:$N$1001,'Requests log'!$B$2:$B$1001,$A163,'Requests log'!$D$2:$D$1001,$C163))</f>
        <v/>
      </c>
      <c r="L163" s="13">
        <f>IF($A163="","",SUMIFS('Requests log'!$O$2:$O$1001,'Requests log'!$B$2:$B$1001,$A163,'Requests log'!$D$2:$D$1001,$C163))</f>
        <v/>
      </c>
      <c r="M163" s="13">
        <f>IF($A163="","",SUMIFS('Requests log'!$I$2:$I$1001,'Requests log'!$B$2:$B$1001,$A163,'Requests log'!$D$2:$D$1001,$C163,'Requests log'!$J$2:$J$1001,"Pending"))</f>
        <v/>
      </c>
      <c r="N163" s="13">
        <f>IF($A163="","",I163+J163-K163-L163-M163)</f>
        <v/>
      </c>
      <c r="O163" s="13">
        <f>IF($A163="","",N163/('Settings'!$B$4*E163))</f>
        <v/>
      </c>
    </row>
    <row r="164">
      <c r="A164" s="14">
        <f>IF(INDEX('Employees'!$I$2:$I$101,INT((ROW()-2)/3)+1)="","",IF(INDEX('Employees'!$I$2:$I$101,INT((ROW()-2)/3)+1)&lt;&gt;"OK",NA(),INDEX('Employees'!$A$2:$A$101,INT((ROW()-2)/3)+1)))</f>
        <v/>
      </c>
      <c r="B164" s="8">
        <f>IF($A164="","",VLOOKUP($A164,'Employees'!$A$2:$I$101,2,FALSE))</f>
        <v/>
      </c>
      <c r="C164" s="8">
        <f>IF($A164="","",INDEX('Settings'!$H$11:$H$13,MOD(ROW()-2,3)+1))</f>
        <v/>
      </c>
      <c r="D164" s="8">
        <f>IF($A164="","",VLOOKUP($A164,'Employees'!$A$2:$I$101,4,FALSE))</f>
        <v/>
      </c>
      <c r="E164" s="13">
        <f>IF($A164="","",VLOOKUP($A164,'Employees'!$A$2:$I$101,5,FALSE))</f>
        <v/>
      </c>
      <c r="F164" s="6">
        <f>IF($A164="","",MAX('Settings'!$B$2,VLOOKUP($A164,'Employees'!$A$2:$I$101,3,FALSE)))</f>
        <v/>
      </c>
      <c r="G164" s="13">
        <f>IF($A164="","",IF(OR('Settings'!$B$7&lt;&gt;"OK",INDEX('Settings'!$F$11:$F$16,MATCH($D164&amp;"_"&amp;$C164,'Settings'!$E$11:$E$16,0))&lt;&gt;"OK"),NA(),INDEX('Settings'!$C$11:$C$16,MATCH($D164&amp;"_"&amp;$C164,'Settings'!$E$11:$E$16,0))*'Settings'!$B$4*$E164))</f>
        <v/>
      </c>
      <c r="H164" s="8">
        <f>IF($A164="","",INDEX('Settings'!$D$11:$D$16,MATCH($D164&amp;"_"&amp;$C164,'Settings'!$E$11:$E$16,0)))</f>
        <v/>
      </c>
      <c r="I164" s="13">
        <f>IF($A164="","",INDEX('Employees'!$F$2:$H$101,MATCH($A164,'Employees'!$A$2:$A$101,0),MATCH($C164,'Settings'!$H$11:$H$13,0)))</f>
        <v/>
      </c>
      <c r="J164" s="13">
        <f>IF($A164="","",IF(OR('Settings'!$B$3&lt;$F164,$F164&gt;'Settings'!$B$5),0,IF($H164="Front-loaded",$G164*('Settings'!$B$5-$F164+1)/('Settings'!$B$5-'Settings'!$B$2+1),$G164*(MIN('Settings'!$B$3,'Settings'!$B$5)-$F164+1)/('Settings'!$B$5-'Settings'!$B$2+1))))</f>
        <v/>
      </c>
      <c r="K164" s="13">
        <f>IF($A164="","",SUMIFS('Requests log'!$N$2:$N$1001,'Requests log'!$B$2:$B$1001,$A164,'Requests log'!$D$2:$D$1001,$C164))</f>
        <v/>
      </c>
      <c r="L164" s="13">
        <f>IF($A164="","",SUMIFS('Requests log'!$O$2:$O$1001,'Requests log'!$B$2:$B$1001,$A164,'Requests log'!$D$2:$D$1001,$C164))</f>
        <v/>
      </c>
      <c r="M164" s="13">
        <f>IF($A164="","",SUMIFS('Requests log'!$I$2:$I$1001,'Requests log'!$B$2:$B$1001,$A164,'Requests log'!$D$2:$D$1001,$C164,'Requests log'!$J$2:$J$1001,"Pending"))</f>
        <v/>
      </c>
      <c r="N164" s="13">
        <f>IF($A164="","",I164+J164-K164-L164-M164)</f>
        <v/>
      </c>
      <c r="O164" s="13">
        <f>IF($A164="","",N164/('Settings'!$B$4*E164))</f>
        <v/>
      </c>
    </row>
    <row r="165">
      <c r="A165" s="14">
        <f>IF(INDEX('Employees'!$I$2:$I$101,INT((ROW()-2)/3)+1)="","",IF(INDEX('Employees'!$I$2:$I$101,INT((ROW()-2)/3)+1)&lt;&gt;"OK",NA(),INDEX('Employees'!$A$2:$A$101,INT((ROW()-2)/3)+1)))</f>
        <v/>
      </c>
      <c r="B165" s="8">
        <f>IF($A165="","",VLOOKUP($A165,'Employees'!$A$2:$I$101,2,FALSE))</f>
        <v/>
      </c>
      <c r="C165" s="8">
        <f>IF($A165="","",INDEX('Settings'!$H$11:$H$13,MOD(ROW()-2,3)+1))</f>
        <v/>
      </c>
      <c r="D165" s="8">
        <f>IF($A165="","",VLOOKUP($A165,'Employees'!$A$2:$I$101,4,FALSE))</f>
        <v/>
      </c>
      <c r="E165" s="13">
        <f>IF($A165="","",VLOOKUP($A165,'Employees'!$A$2:$I$101,5,FALSE))</f>
        <v/>
      </c>
      <c r="F165" s="6">
        <f>IF($A165="","",MAX('Settings'!$B$2,VLOOKUP($A165,'Employees'!$A$2:$I$101,3,FALSE)))</f>
        <v/>
      </c>
      <c r="G165" s="13">
        <f>IF($A165="","",IF(OR('Settings'!$B$7&lt;&gt;"OK",INDEX('Settings'!$F$11:$F$16,MATCH($D165&amp;"_"&amp;$C165,'Settings'!$E$11:$E$16,0))&lt;&gt;"OK"),NA(),INDEX('Settings'!$C$11:$C$16,MATCH($D165&amp;"_"&amp;$C165,'Settings'!$E$11:$E$16,0))*'Settings'!$B$4*$E165))</f>
        <v/>
      </c>
      <c r="H165" s="8">
        <f>IF($A165="","",INDEX('Settings'!$D$11:$D$16,MATCH($D165&amp;"_"&amp;$C165,'Settings'!$E$11:$E$16,0)))</f>
        <v/>
      </c>
      <c r="I165" s="13">
        <f>IF($A165="","",INDEX('Employees'!$F$2:$H$101,MATCH($A165,'Employees'!$A$2:$A$101,0),MATCH($C165,'Settings'!$H$11:$H$13,0)))</f>
        <v/>
      </c>
      <c r="J165" s="13">
        <f>IF($A165="","",IF(OR('Settings'!$B$3&lt;$F165,$F165&gt;'Settings'!$B$5),0,IF($H165="Front-loaded",$G165*('Settings'!$B$5-$F165+1)/('Settings'!$B$5-'Settings'!$B$2+1),$G165*(MIN('Settings'!$B$3,'Settings'!$B$5)-$F165+1)/('Settings'!$B$5-'Settings'!$B$2+1))))</f>
        <v/>
      </c>
      <c r="K165" s="13">
        <f>IF($A165="","",SUMIFS('Requests log'!$N$2:$N$1001,'Requests log'!$B$2:$B$1001,$A165,'Requests log'!$D$2:$D$1001,$C165))</f>
        <v/>
      </c>
      <c r="L165" s="13">
        <f>IF($A165="","",SUMIFS('Requests log'!$O$2:$O$1001,'Requests log'!$B$2:$B$1001,$A165,'Requests log'!$D$2:$D$1001,$C165))</f>
        <v/>
      </c>
      <c r="M165" s="13">
        <f>IF($A165="","",SUMIFS('Requests log'!$I$2:$I$1001,'Requests log'!$B$2:$B$1001,$A165,'Requests log'!$D$2:$D$1001,$C165,'Requests log'!$J$2:$J$1001,"Pending"))</f>
        <v/>
      </c>
      <c r="N165" s="13">
        <f>IF($A165="","",I165+J165-K165-L165-M165)</f>
        <v/>
      </c>
      <c r="O165" s="13">
        <f>IF($A165="","",N165/('Settings'!$B$4*E165))</f>
        <v/>
      </c>
    </row>
    <row r="166">
      <c r="A166" s="14">
        <f>IF(INDEX('Employees'!$I$2:$I$101,INT((ROW()-2)/3)+1)="","",IF(INDEX('Employees'!$I$2:$I$101,INT((ROW()-2)/3)+1)&lt;&gt;"OK",NA(),INDEX('Employees'!$A$2:$A$101,INT((ROW()-2)/3)+1)))</f>
        <v/>
      </c>
      <c r="B166" s="8">
        <f>IF($A166="","",VLOOKUP($A166,'Employees'!$A$2:$I$101,2,FALSE))</f>
        <v/>
      </c>
      <c r="C166" s="8">
        <f>IF($A166="","",INDEX('Settings'!$H$11:$H$13,MOD(ROW()-2,3)+1))</f>
        <v/>
      </c>
      <c r="D166" s="8">
        <f>IF($A166="","",VLOOKUP($A166,'Employees'!$A$2:$I$101,4,FALSE))</f>
        <v/>
      </c>
      <c r="E166" s="13">
        <f>IF($A166="","",VLOOKUP($A166,'Employees'!$A$2:$I$101,5,FALSE))</f>
        <v/>
      </c>
      <c r="F166" s="6">
        <f>IF($A166="","",MAX('Settings'!$B$2,VLOOKUP($A166,'Employees'!$A$2:$I$101,3,FALSE)))</f>
        <v/>
      </c>
      <c r="G166" s="13">
        <f>IF($A166="","",IF(OR('Settings'!$B$7&lt;&gt;"OK",INDEX('Settings'!$F$11:$F$16,MATCH($D166&amp;"_"&amp;$C166,'Settings'!$E$11:$E$16,0))&lt;&gt;"OK"),NA(),INDEX('Settings'!$C$11:$C$16,MATCH($D166&amp;"_"&amp;$C166,'Settings'!$E$11:$E$16,0))*'Settings'!$B$4*$E166))</f>
        <v/>
      </c>
      <c r="H166" s="8">
        <f>IF($A166="","",INDEX('Settings'!$D$11:$D$16,MATCH($D166&amp;"_"&amp;$C166,'Settings'!$E$11:$E$16,0)))</f>
        <v/>
      </c>
      <c r="I166" s="13">
        <f>IF($A166="","",INDEX('Employees'!$F$2:$H$101,MATCH($A166,'Employees'!$A$2:$A$101,0),MATCH($C166,'Settings'!$H$11:$H$13,0)))</f>
        <v/>
      </c>
      <c r="J166" s="13">
        <f>IF($A166="","",IF(OR('Settings'!$B$3&lt;$F166,$F166&gt;'Settings'!$B$5),0,IF($H166="Front-loaded",$G166*('Settings'!$B$5-$F166+1)/('Settings'!$B$5-'Settings'!$B$2+1),$G166*(MIN('Settings'!$B$3,'Settings'!$B$5)-$F166+1)/('Settings'!$B$5-'Settings'!$B$2+1))))</f>
        <v/>
      </c>
      <c r="K166" s="13">
        <f>IF($A166="","",SUMIFS('Requests log'!$N$2:$N$1001,'Requests log'!$B$2:$B$1001,$A166,'Requests log'!$D$2:$D$1001,$C166))</f>
        <v/>
      </c>
      <c r="L166" s="13">
        <f>IF($A166="","",SUMIFS('Requests log'!$O$2:$O$1001,'Requests log'!$B$2:$B$1001,$A166,'Requests log'!$D$2:$D$1001,$C166))</f>
        <v/>
      </c>
      <c r="M166" s="13">
        <f>IF($A166="","",SUMIFS('Requests log'!$I$2:$I$1001,'Requests log'!$B$2:$B$1001,$A166,'Requests log'!$D$2:$D$1001,$C166,'Requests log'!$J$2:$J$1001,"Pending"))</f>
        <v/>
      </c>
      <c r="N166" s="13">
        <f>IF($A166="","",I166+J166-K166-L166-M166)</f>
        <v/>
      </c>
      <c r="O166" s="13">
        <f>IF($A166="","",N166/('Settings'!$B$4*E166))</f>
        <v/>
      </c>
    </row>
    <row r="167">
      <c r="A167" s="14">
        <f>IF(INDEX('Employees'!$I$2:$I$101,INT((ROW()-2)/3)+1)="","",IF(INDEX('Employees'!$I$2:$I$101,INT((ROW()-2)/3)+1)&lt;&gt;"OK",NA(),INDEX('Employees'!$A$2:$A$101,INT((ROW()-2)/3)+1)))</f>
        <v/>
      </c>
      <c r="B167" s="8">
        <f>IF($A167="","",VLOOKUP($A167,'Employees'!$A$2:$I$101,2,FALSE))</f>
        <v/>
      </c>
      <c r="C167" s="8">
        <f>IF($A167="","",INDEX('Settings'!$H$11:$H$13,MOD(ROW()-2,3)+1))</f>
        <v/>
      </c>
      <c r="D167" s="8">
        <f>IF($A167="","",VLOOKUP($A167,'Employees'!$A$2:$I$101,4,FALSE))</f>
        <v/>
      </c>
      <c r="E167" s="13">
        <f>IF($A167="","",VLOOKUP($A167,'Employees'!$A$2:$I$101,5,FALSE))</f>
        <v/>
      </c>
      <c r="F167" s="6">
        <f>IF($A167="","",MAX('Settings'!$B$2,VLOOKUP($A167,'Employees'!$A$2:$I$101,3,FALSE)))</f>
        <v/>
      </c>
      <c r="G167" s="13">
        <f>IF($A167="","",IF(OR('Settings'!$B$7&lt;&gt;"OK",INDEX('Settings'!$F$11:$F$16,MATCH($D167&amp;"_"&amp;$C167,'Settings'!$E$11:$E$16,0))&lt;&gt;"OK"),NA(),INDEX('Settings'!$C$11:$C$16,MATCH($D167&amp;"_"&amp;$C167,'Settings'!$E$11:$E$16,0))*'Settings'!$B$4*$E167))</f>
        <v/>
      </c>
      <c r="H167" s="8">
        <f>IF($A167="","",INDEX('Settings'!$D$11:$D$16,MATCH($D167&amp;"_"&amp;$C167,'Settings'!$E$11:$E$16,0)))</f>
        <v/>
      </c>
      <c r="I167" s="13">
        <f>IF($A167="","",INDEX('Employees'!$F$2:$H$101,MATCH($A167,'Employees'!$A$2:$A$101,0),MATCH($C167,'Settings'!$H$11:$H$13,0)))</f>
        <v/>
      </c>
      <c r="J167" s="13">
        <f>IF($A167="","",IF(OR('Settings'!$B$3&lt;$F167,$F167&gt;'Settings'!$B$5),0,IF($H167="Front-loaded",$G167*('Settings'!$B$5-$F167+1)/('Settings'!$B$5-'Settings'!$B$2+1),$G167*(MIN('Settings'!$B$3,'Settings'!$B$5)-$F167+1)/('Settings'!$B$5-'Settings'!$B$2+1))))</f>
        <v/>
      </c>
      <c r="K167" s="13">
        <f>IF($A167="","",SUMIFS('Requests log'!$N$2:$N$1001,'Requests log'!$B$2:$B$1001,$A167,'Requests log'!$D$2:$D$1001,$C167))</f>
        <v/>
      </c>
      <c r="L167" s="13">
        <f>IF($A167="","",SUMIFS('Requests log'!$O$2:$O$1001,'Requests log'!$B$2:$B$1001,$A167,'Requests log'!$D$2:$D$1001,$C167))</f>
        <v/>
      </c>
      <c r="M167" s="13">
        <f>IF($A167="","",SUMIFS('Requests log'!$I$2:$I$1001,'Requests log'!$B$2:$B$1001,$A167,'Requests log'!$D$2:$D$1001,$C167,'Requests log'!$J$2:$J$1001,"Pending"))</f>
        <v/>
      </c>
      <c r="N167" s="13">
        <f>IF($A167="","",I167+J167-K167-L167-M167)</f>
        <v/>
      </c>
      <c r="O167" s="13">
        <f>IF($A167="","",N167/('Settings'!$B$4*E167))</f>
        <v/>
      </c>
    </row>
    <row r="168">
      <c r="A168" s="14">
        <f>IF(INDEX('Employees'!$I$2:$I$101,INT((ROW()-2)/3)+1)="","",IF(INDEX('Employees'!$I$2:$I$101,INT((ROW()-2)/3)+1)&lt;&gt;"OK",NA(),INDEX('Employees'!$A$2:$A$101,INT((ROW()-2)/3)+1)))</f>
        <v/>
      </c>
      <c r="B168" s="8">
        <f>IF($A168="","",VLOOKUP($A168,'Employees'!$A$2:$I$101,2,FALSE))</f>
        <v/>
      </c>
      <c r="C168" s="8">
        <f>IF($A168="","",INDEX('Settings'!$H$11:$H$13,MOD(ROW()-2,3)+1))</f>
        <v/>
      </c>
      <c r="D168" s="8">
        <f>IF($A168="","",VLOOKUP($A168,'Employees'!$A$2:$I$101,4,FALSE))</f>
        <v/>
      </c>
      <c r="E168" s="13">
        <f>IF($A168="","",VLOOKUP($A168,'Employees'!$A$2:$I$101,5,FALSE))</f>
        <v/>
      </c>
      <c r="F168" s="6">
        <f>IF($A168="","",MAX('Settings'!$B$2,VLOOKUP($A168,'Employees'!$A$2:$I$101,3,FALSE)))</f>
        <v/>
      </c>
      <c r="G168" s="13">
        <f>IF($A168="","",IF(OR('Settings'!$B$7&lt;&gt;"OK",INDEX('Settings'!$F$11:$F$16,MATCH($D168&amp;"_"&amp;$C168,'Settings'!$E$11:$E$16,0))&lt;&gt;"OK"),NA(),INDEX('Settings'!$C$11:$C$16,MATCH($D168&amp;"_"&amp;$C168,'Settings'!$E$11:$E$16,0))*'Settings'!$B$4*$E168))</f>
        <v/>
      </c>
      <c r="H168" s="8">
        <f>IF($A168="","",INDEX('Settings'!$D$11:$D$16,MATCH($D168&amp;"_"&amp;$C168,'Settings'!$E$11:$E$16,0)))</f>
        <v/>
      </c>
      <c r="I168" s="13">
        <f>IF($A168="","",INDEX('Employees'!$F$2:$H$101,MATCH($A168,'Employees'!$A$2:$A$101,0),MATCH($C168,'Settings'!$H$11:$H$13,0)))</f>
        <v/>
      </c>
      <c r="J168" s="13">
        <f>IF($A168="","",IF(OR('Settings'!$B$3&lt;$F168,$F168&gt;'Settings'!$B$5),0,IF($H168="Front-loaded",$G168*('Settings'!$B$5-$F168+1)/('Settings'!$B$5-'Settings'!$B$2+1),$G168*(MIN('Settings'!$B$3,'Settings'!$B$5)-$F168+1)/('Settings'!$B$5-'Settings'!$B$2+1))))</f>
        <v/>
      </c>
      <c r="K168" s="13">
        <f>IF($A168="","",SUMIFS('Requests log'!$N$2:$N$1001,'Requests log'!$B$2:$B$1001,$A168,'Requests log'!$D$2:$D$1001,$C168))</f>
        <v/>
      </c>
      <c r="L168" s="13">
        <f>IF($A168="","",SUMIFS('Requests log'!$O$2:$O$1001,'Requests log'!$B$2:$B$1001,$A168,'Requests log'!$D$2:$D$1001,$C168))</f>
        <v/>
      </c>
      <c r="M168" s="13">
        <f>IF($A168="","",SUMIFS('Requests log'!$I$2:$I$1001,'Requests log'!$B$2:$B$1001,$A168,'Requests log'!$D$2:$D$1001,$C168,'Requests log'!$J$2:$J$1001,"Pending"))</f>
        <v/>
      </c>
      <c r="N168" s="13">
        <f>IF($A168="","",I168+J168-K168-L168-M168)</f>
        <v/>
      </c>
      <c r="O168" s="13">
        <f>IF($A168="","",N168/('Settings'!$B$4*E168))</f>
        <v/>
      </c>
    </row>
    <row r="169">
      <c r="A169" s="14">
        <f>IF(INDEX('Employees'!$I$2:$I$101,INT((ROW()-2)/3)+1)="","",IF(INDEX('Employees'!$I$2:$I$101,INT((ROW()-2)/3)+1)&lt;&gt;"OK",NA(),INDEX('Employees'!$A$2:$A$101,INT((ROW()-2)/3)+1)))</f>
        <v/>
      </c>
      <c r="B169" s="8">
        <f>IF($A169="","",VLOOKUP($A169,'Employees'!$A$2:$I$101,2,FALSE))</f>
        <v/>
      </c>
      <c r="C169" s="8">
        <f>IF($A169="","",INDEX('Settings'!$H$11:$H$13,MOD(ROW()-2,3)+1))</f>
        <v/>
      </c>
      <c r="D169" s="8">
        <f>IF($A169="","",VLOOKUP($A169,'Employees'!$A$2:$I$101,4,FALSE))</f>
        <v/>
      </c>
      <c r="E169" s="13">
        <f>IF($A169="","",VLOOKUP($A169,'Employees'!$A$2:$I$101,5,FALSE))</f>
        <v/>
      </c>
      <c r="F169" s="6">
        <f>IF($A169="","",MAX('Settings'!$B$2,VLOOKUP($A169,'Employees'!$A$2:$I$101,3,FALSE)))</f>
        <v/>
      </c>
      <c r="G169" s="13">
        <f>IF($A169="","",IF(OR('Settings'!$B$7&lt;&gt;"OK",INDEX('Settings'!$F$11:$F$16,MATCH($D169&amp;"_"&amp;$C169,'Settings'!$E$11:$E$16,0))&lt;&gt;"OK"),NA(),INDEX('Settings'!$C$11:$C$16,MATCH($D169&amp;"_"&amp;$C169,'Settings'!$E$11:$E$16,0))*'Settings'!$B$4*$E169))</f>
        <v/>
      </c>
      <c r="H169" s="8">
        <f>IF($A169="","",INDEX('Settings'!$D$11:$D$16,MATCH($D169&amp;"_"&amp;$C169,'Settings'!$E$11:$E$16,0)))</f>
        <v/>
      </c>
      <c r="I169" s="13">
        <f>IF($A169="","",INDEX('Employees'!$F$2:$H$101,MATCH($A169,'Employees'!$A$2:$A$101,0),MATCH($C169,'Settings'!$H$11:$H$13,0)))</f>
        <v/>
      </c>
      <c r="J169" s="13">
        <f>IF($A169="","",IF(OR('Settings'!$B$3&lt;$F169,$F169&gt;'Settings'!$B$5),0,IF($H169="Front-loaded",$G169*('Settings'!$B$5-$F169+1)/('Settings'!$B$5-'Settings'!$B$2+1),$G169*(MIN('Settings'!$B$3,'Settings'!$B$5)-$F169+1)/('Settings'!$B$5-'Settings'!$B$2+1))))</f>
        <v/>
      </c>
      <c r="K169" s="13">
        <f>IF($A169="","",SUMIFS('Requests log'!$N$2:$N$1001,'Requests log'!$B$2:$B$1001,$A169,'Requests log'!$D$2:$D$1001,$C169))</f>
        <v/>
      </c>
      <c r="L169" s="13">
        <f>IF($A169="","",SUMIFS('Requests log'!$O$2:$O$1001,'Requests log'!$B$2:$B$1001,$A169,'Requests log'!$D$2:$D$1001,$C169))</f>
        <v/>
      </c>
      <c r="M169" s="13">
        <f>IF($A169="","",SUMIFS('Requests log'!$I$2:$I$1001,'Requests log'!$B$2:$B$1001,$A169,'Requests log'!$D$2:$D$1001,$C169,'Requests log'!$J$2:$J$1001,"Pending"))</f>
        <v/>
      </c>
      <c r="N169" s="13">
        <f>IF($A169="","",I169+J169-K169-L169-M169)</f>
        <v/>
      </c>
      <c r="O169" s="13">
        <f>IF($A169="","",N169/('Settings'!$B$4*E169))</f>
        <v/>
      </c>
    </row>
    <row r="170">
      <c r="A170" s="14">
        <f>IF(INDEX('Employees'!$I$2:$I$101,INT((ROW()-2)/3)+1)="","",IF(INDEX('Employees'!$I$2:$I$101,INT((ROW()-2)/3)+1)&lt;&gt;"OK",NA(),INDEX('Employees'!$A$2:$A$101,INT((ROW()-2)/3)+1)))</f>
        <v/>
      </c>
      <c r="B170" s="8">
        <f>IF($A170="","",VLOOKUP($A170,'Employees'!$A$2:$I$101,2,FALSE))</f>
        <v/>
      </c>
      <c r="C170" s="8">
        <f>IF($A170="","",INDEX('Settings'!$H$11:$H$13,MOD(ROW()-2,3)+1))</f>
        <v/>
      </c>
      <c r="D170" s="8">
        <f>IF($A170="","",VLOOKUP($A170,'Employees'!$A$2:$I$101,4,FALSE))</f>
        <v/>
      </c>
      <c r="E170" s="13">
        <f>IF($A170="","",VLOOKUP($A170,'Employees'!$A$2:$I$101,5,FALSE))</f>
        <v/>
      </c>
      <c r="F170" s="6">
        <f>IF($A170="","",MAX('Settings'!$B$2,VLOOKUP($A170,'Employees'!$A$2:$I$101,3,FALSE)))</f>
        <v/>
      </c>
      <c r="G170" s="13">
        <f>IF($A170="","",IF(OR('Settings'!$B$7&lt;&gt;"OK",INDEX('Settings'!$F$11:$F$16,MATCH($D170&amp;"_"&amp;$C170,'Settings'!$E$11:$E$16,0))&lt;&gt;"OK"),NA(),INDEX('Settings'!$C$11:$C$16,MATCH($D170&amp;"_"&amp;$C170,'Settings'!$E$11:$E$16,0))*'Settings'!$B$4*$E170))</f>
        <v/>
      </c>
      <c r="H170" s="8">
        <f>IF($A170="","",INDEX('Settings'!$D$11:$D$16,MATCH($D170&amp;"_"&amp;$C170,'Settings'!$E$11:$E$16,0)))</f>
        <v/>
      </c>
      <c r="I170" s="13">
        <f>IF($A170="","",INDEX('Employees'!$F$2:$H$101,MATCH($A170,'Employees'!$A$2:$A$101,0),MATCH($C170,'Settings'!$H$11:$H$13,0)))</f>
        <v/>
      </c>
      <c r="J170" s="13">
        <f>IF($A170="","",IF(OR('Settings'!$B$3&lt;$F170,$F170&gt;'Settings'!$B$5),0,IF($H170="Front-loaded",$G170*('Settings'!$B$5-$F170+1)/('Settings'!$B$5-'Settings'!$B$2+1),$G170*(MIN('Settings'!$B$3,'Settings'!$B$5)-$F170+1)/('Settings'!$B$5-'Settings'!$B$2+1))))</f>
        <v/>
      </c>
      <c r="K170" s="13">
        <f>IF($A170="","",SUMIFS('Requests log'!$N$2:$N$1001,'Requests log'!$B$2:$B$1001,$A170,'Requests log'!$D$2:$D$1001,$C170))</f>
        <v/>
      </c>
      <c r="L170" s="13">
        <f>IF($A170="","",SUMIFS('Requests log'!$O$2:$O$1001,'Requests log'!$B$2:$B$1001,$A170,'Requests log'!$D$2:$D$1001,$C170))</f>
        <v/>
      </c>
      <c r="M170" s="13">
        <f>IF($A170="","",SUMIFS('Requests log'!$I$2:$I$1001,'Requests log'!$B$2:$B$1001,$A170,'Requests log'!$D$2:$D$1001,$C170,'Requests log'!$J$2:$J$1001,"Pending"))</f>
        <v/>
      </c>
      <c r="N170" s="13">
        <f>IF($A170="","",I170+J170-K170-L170-M170)</f>
        <v/>
      </c>
      <c r="O170" s="13">
        <f>IF($A170="","",N170/('Settings'!$B$4*E170))</f>
        <v/>
      </c>
    </row>
    <row r="171">
      <c r="A171" s="14">
        <f>IF(INDEX('Employees'!$I$2:$I$101,INT((ROW()-2)/3)+1)="","",IF(INDEX('Employees'!$I$2:$I$101,INT((ROW()-2)/3)+1)&lt;&gt;"OK",NA(),INDEX('Employees'!$A$2:$A$101,INT((ROW()-2)/3)+1)))</f>
        <v/>
      </c>
      <c r="B171" s="8">
        <f>IF($A171="","",VLOOKUP($A171,'Employees'!$A$2:$I$101,2,FALSE))</f>
        <v/>
      </c>
      <c r="C171" s="8">
        <f>IF($A171="","",INDEX('Settings'!$H$11:$H$13,MOD(ROW()-2,3)+1))</f>
        <v/>
      </c>
      <c r="D171" s="8">
        <f>IF($A171="","",VLOOKUP($A171,'Employees'!$A$2:$I$101,4,FALSE))</f>
        <v/>
      </c>
      <c r="E171" s="13">
        <f>IF($A171="","",VLOOKUP($A171,'Employees'!$A$2:$I$101,5,FALSE))</f>
        <v/>
      </c>
      <c r="F171" s="6">
        <f>IF($A171="","",MAX('Settings'!$B$2,VLOOKUP($A171,'Employees'!$A$2:$I$101,3,FALSE)))</f>
        <v/>
      </c>
      <c r="G171" s="13">
        <f>IF($A171="","",IF(OR('Settings'!$B$7&lt;&gt;"OK",INDEX('Settings'!$F$11:$F$16,MATCH($D171&amp;"_"&amp;$C171,'Settings'!$E$11:$E$16,0))&lt;&gt;"OK"),NA(),INDEX('Settings'!$C$11:$C$16,MATCH($D171&amp;"_"&amp;$C171,'Settings'!$E$11:$E$16,0))*'Settings'!$B$4*$E171))</f>
        <v/>
      </c>
      <c r="H171" s="8">
        <f>IF($A171="","",INDEX('Settings'!$D$11:$D$16,MATCH($D171&amp;"_"&amp;$C171,'Settings'!$E$11:$E$16,0)))</f>
        <v/>
      </c>
      <c r="I171" s="13">
        <f>IF($A171="","",INDEX('Employees'!$F$2:$H$101,MATCH($A171,'Employees'!$A$2:$A$101,0),MATCH($C171,'Settings'!$H$11:$H$13,0)))</f>
        <v/>
      </c>
      <c r="J171" s="13">
        <f>IF($A171="","",IF(OR('Settings'!$B$3&lt;$F171,$F171&gt;'Settings'!$B$5),0,IF($H171="Front-loaded",$G171*('Settings'!$B$5-$F171+1)/('Settings'!$B$5-'Settings'!$B$2+1),$G171*(MIN('Settings'!$B$3,'Settings'!$B$5)-$F171+1)/('Settings'!$B$5-'Settings'!$B$2+1))))</f>
        <v/>
      </c>
      <c r="K171" s="13">
        <f>IF($A171="","",SUMIFS('Requests log'!$N$2:$N$1001,'Requests log'!$B$2:$B$1001,$A171,'Requests log'!$D$2:$D$1001,$C171))</f>
        <v/>
      </c>
      <c r="L171" s="13">
        <f>IF($A171="","",SUMIFS('Requests log'!$O$2:$O$1001,'Requests log'!$B$2:$B$1001,$A171,'Requests log'!$D$2:$D$1001,$C171))</f>
        <v/>
      </c>
      <c r="M171" s="13">
        <f>IF($A171="","",SUMIFS('Requests log'!$I$2:$I$1001,'Requests log'!$B$2:$B$1001,$A171,'Requests log'!$D$2:$D$1001,$C171,'Requests log'!$J$2:$J$1001,"Pending"))</f>
        <v/>
      </c>
      <c r="N171" s="13">
        <f>IF($A171="","",I171+J171-K171-L171-M171)</f>
        <v/>
      </c>
      <c r="O171" s="13">
        <f>IF($A171="","",N171/('Settings'!$B$4*E171))</f>
        <v/>
      </c>
    </row>
    <row r="172">
      <c r="A172" s="14">
        <f>IF(INDEX('Employees'!$I$2:$I$101,INT((ROW()-2)/3)+1)="","",IF(INDEX('Employees'!$I$2:$I$101,INT((ROW()-2)/3)+1)&lt;&gt;"OK",NA(),INDEX('Employees'!$A$2:$A$101,INT((ROW()-2)/3)+1)))</f>
        <v/>
      </c>
      <c r="B172" s="8">
        <f>IF($A172="","",VLOOKUP($A172,'Employees'!$A$2:$I$101,2,FALSE))</f>
        <v/>
      </c>
      <c r="C172" s="8">
        <f>IF($A172="","",INDEX('Settings'!$H$11:$H$13,MOD(ROW()-2,3)+1))</f>
        <v/>
      </c>
      <c r="D172" s="8">
        <f>IF($A172="","",VLOOKUP($A172,'Employees'!$A$2:$I$101,4,FALSE))</f>
        <v/>
      </c>
      <c r="E172" s="13">
        <f>IF($A172="","",VLOOKUP($A172,'Employees'!$A$2:$I$101,5,FALSE))</f>
        <v/>
      </c>
      <c r="F172" s="6">
        <f>IF($A172="","",MAX('Settings'!$B$2,VLOOKUP($A172,'Employees'!$A$2:$I$101,3,FALSE)))</f>
        <v/>
      </c>
      <c r="G172" s="13">
        <f>IF($A172="","",IF(OR('Settings'!$B$7&lt;&gt;"OK",INDEX('Settings'!$F$11:$F$16,MATCH($D172&amp;"_"&amp;$C172,'Settings'!$E$11:$E$16,0))&lt;&gt;"OK"),NA(),INDEX('Settings'!$C$11:$C$16,MATCH($D172&amp;"_"&amp;$C172,'Settings'!$E$11:$E$16,0))*'Settings'!$B$4*$E172))</f>
        <v/>
      </c>
      <c r="H172" s="8">
        <f>IF($A172="","",INDEX('Settings'!$D$11:$D$16,MATCH($D172&amp;"_"&amp;$C172,'Settings'!$E$11:$E$16,0)))</f>
        <v/>
      </c>
      <c r="I172" s="13">
        <f>IF($A172="","",INDEX('Employees'!$F$2:$H$101,MATCH($A172,'Employees'!$A$2:$A$101,0),MATCH($C172,'Settings'!$H$11:$H$13,0)))</f>
        <v/>
      </c>
      <c r="J172" s="13">
        <f>IF($A172="","",IF(OR('Settings'!$B$3&lt;$F172,$F172&gt;'Settings'!$B$5),0,IF($H172="Front-loaded",$G172*('Settings'!$B$5-$F172+1)/('Settings'!$B$5-'Settings'!$B$2+1),$G172*(MIN('Settings'!$B$3,'Settings'!$B$5)-$F172+1)/('Settings'!$B$5-'Settings'!$B$2+1))))</f>
        <v/>
      </c>
      <c r="K172" s="13">
        <f>IF($A172="","",SUMIFS('Requests log'!$N$2:$N$1001,'Requests log'!$B$2:$B$1001,$A172,'Requests log'!$D$2:$D$1001,$C172))</f>
        <v/>
      </c>
      <c r="L172" s="13">
        <f>IF($A172="","",SUMIFS('Requests log'!$O$2:$O$1001,'Requests log'!$B$2:$B$1001,$A172,'Requests log'!$D$2:$D$1001,$C172))</f>
        <v/>
      </c>
      <c r="M172" s="13">
        <f>IF($A172="","",SUMIFS('Requests log'!$I$2:$I$1001,'Requests log'!$B$2:$B$1001,$A172,'Requests log'!$D$2:$D$1001,$C172,'Requests log'!$J$2:$J$1001,"Pending"))</f>
        <v/>
      </c>
      <c r="N172" s="13">
        <f>IF($A172="","",I172+J172-K172-L172-M172)</f>
        <v/>
      </c>
      <c r="O172" s="13">
        <f>IF($A172="","",N172/('Settings'!$B$4*E172))</f>
        <v/>
      </c>
    </row>
    <row r="173">
      <c r="A173" s="14">
        <f>IF(INDEX('Employees'!$I$2:$I$101,INT((ROW()-2)/3)+1)="","",IF(INDEX('Employees'!$I$2:$I$101,INT((ROW()-2)/3)+1)&lt;&gt;"OK",NA(),INDEX('Employees'!$A$2:$A$101,INT((ROW()-2)/3)+1)))</f>
        <v/>
      </c>
      <c r="B173" s="8">
        <f>IF($A173="","",VLOOKUP($A173,'Employees'!$A$2:$I$101,2,FALSE))</f>
        <v/>
      </c>
      <c r="C173" s="8">
        <f>IF($A173="","",INDEX('Settings'!$H$11:$H$13,MOD(ROW()-2,3)+1))</f>
        <v/>
      </c>
      <c r="D173" s="8">
        <f>IF($A173="","",VLOOKUP($A173,'Employees'!$A$2:$I$101,4,FALSE))</f>
        <v/>
      </c>
      <c r="E173" s="13">
        <f>IF($A173="","",VLOOKUP($A173,'Employees'!$A$2:$I$101,5,FALSE))</f>
        <v/>
      </c>
      <c r="F173" s="6">
        <f>IF($A173="","",MAX('Settings'!$B$2,VLOOKUP($A173,'Employees'!$A$2:$I$101,3,FALSE)))</f>
        <v/>
      </c>
      <c r="G173" s="13">
        <f>IF($A173="","",IF(OR('Settings'!$B$7&lt;&gt;"OK",INDEX('Settings'!$F$11:$F$16,MATCH($D173&amp;"_"&amp;$C173,'Settings'!$E$11:$E$16,0))&lt;&gt;"OK"),NA(),INDEX('Settings'!$C$11:$C$16,MATCH($D173&amp;"_"&amp;$C173,'Settings'!$E$11:$E$16,0))*'Settings'!$B$4*$E173))</f>
        <v/>
      </c>
      <c r="H173" s="8">
        <f>IF($A173="","",INDEX('Settings'!$D$11:$D$16,MATCH($D173&amp;"_"&amp;$C173,'Settings'!$E$11:$E$16,0)))</f>
        <v/>
      </c>
      <c r="I173" s="13">
        <f>IF($A173="","",INDEX('Employees'!$F$2:$H$101,MATCH($A173,'Employees'!$A$2:$A$101,0),MATCH($C173,'Settings'!$H$11:$H$13,0)))</f>
        <v/>
      </c>
      <c r="J173" s="13">
        <f>IF($A173="","",IF(OR('Settings'!$B$3&lt;$F173,$F173&gt;'Settings'!$B$5),0,IF($H173="Front-loaded",$G173*('Settings'!$B$5-$F173+1)/('Settings'!$B$5-'Settings'!$B$2+1),$G173*(MIN('Settings'!$B$3,'Settings'!$B$5)-$F173+1)/('Settings'!$B$5-'Settings'!$B$2+1))))</f>
        <v/>
      </c>
      <c r="K173" s="13">
        <f>IF($A173="","",SUMIFS('Requests log'!$N$2:$N$1001,'Requests log'!$B$2:$B$1001,$A173,'Requests log'!$D$2:$D$1001,$C173))</f>
        <v/>
      </c>
      <c r="L173" s="13">
        <f>IF($A173="","",SUMIFS('Requests log'!$O$2:$O$1001,'Requests log'!$B$2:$B$1001,$A173,'Requests log'!$D$2:$D$1001,$C173))</f>
        <v/>
      </c>
      <c r="M173" s="13">
        <f>IF($A173="","",SUMIFS('Requests log'!$I$2:$I$1001,'Requests log'!$B$2:$B$1001,$A173,'Requests log'!$D$2:$D$1001,$C173,'Requests log'!$J$2:$J$1001,"Pending"))</f>
        <v/>
      </c>
      <c r="N173" s="13">
        <f>IF($A173="","",I173+J173-K173-L173-M173)</f>
        <v/>
      </c>
      <c r="O173" s="13">
        <f>IF($A173="","",N173/('Settings'!$B$4*E173))</f>
        <v/>
      </c>
    </row>
    <row r="174">
      <c r="A174" s="14">
        <f>IF(INDEX('Employees'!$I$2:$I$101,INT((ROW()-2)/3)+1)="","",IF(INDEX('Employees'!$I$2:$I$101,INT((ROW()-2)/3)+1)&lt;&gt;"OK",NA(),INDEX('Employees'!$A$2:$A$101,INT((ROW()-2)/3)+1)))</f>
        <v/>
      </c>
      <c r="B174" s="8">
        <f>IF($A174="","",VLOOKUP($A174,'Employees'!$A$2:$I$101,2,FALSE))</f>
        <v/>
      </c>
      <c r="C174" s="8">
        <f>IF($A174="","",INDEX('Settings'!$H$11:$H$13,MOD(ROW()-2,3)+1))</f>
        <v/>
      </c>
      <c r="D174" s="8">
        <f>IF($A174="","",VLOOKUP($A174,'Employees'!$A$2:$I$101,4,FALSE))</f>
        <v/>
      </c>
      <c r="E174" s="13">
        <f>IF($A174="","",VLOOKUP($A174,'Employees'!$A$2:$I$101,5,FALSE))</f>
        <v/>
      </c>
      <c r="F174" s="6">
        <f>IF($A174="","",MAX('Settings'!$B$2,VLOOKUP($A174,'Employees'!$A$2:$I$101,3,FALSE)))</f>
        <v/>
      </c>
      <c r="G174" s="13">
        <f>IF($A174="","",IF(OR('Settings'!$B$7&lt;&gt;"OK",INDEX('Settings'!$F$11:$F$16,MATCH($D174&amp;"_"&amp;$C174,'Settings'!$E$11:$E$16,0))&lt;&gt;"OK"),NA(),INDEX('Settings'!$C$11:$C$16,MATCH($D174&amp;"_"&amp;$C174,'Settings'!$E$11:$E$16,0))*'Settings'!$B$4*$E174))</f>
        <v/>
      </c>
      <c r="H174" s="8">
        <f>IF($A174="","",INDEX('Settings'!$D$11:$D$16,MATCH($D174&amp;"_"&amp;$C174,'Settings'!$E$11:$E$16,0)))</f>
        <v/>
      </c>
      <c r="I174" s="13">
        <f>IF($A174="","",INDEX('Employees'!$F$2:$H$101,MATCH($A174,'Employees'!$A$2:$A$101,0),MATCH($C174,'Settings'!$H$11:$H$13,0)))</f>
        <v/>
      </c>
      <c r="J174" s="13">
        <f>IF($A174="","",IF(OR('Settings'!$B$3&lt;$F174,$F174&gt;'Settings'!$B$5),0,IF($H174="Front-loaded",$G174*('Settings'!$B$5-$F174+1)/('Settings'!$B$5-'Settings'!$B$2+1),$G174*(MIN('Settings'!$B$3,'Settings'!$B$5)-$F174+1)/('Settings'!$B$5-'Settings'!$B$2+1))))</f>
        <v/>
      </c>
      <c r="K174" s="13">
        <f>IF($A174="","",SUMIFS('Requests log'!$N$2:$N$1001,'Requests log'!$B$2:$B$1001,$A174,'Requests log'!$D$2:$D$1001,$C174))</f>
        <v/>
      </c>
      <c r="L174" s="13">
        <f>IF($A174="","",SUMIFS('Requests log'!$O$2:$O$1001,'Requests log'!$B$2:$B$1001,$A174,'Requests log'!$D$2:$D$1001,$C174))</f>
        <v/>
      </c>
      <c r="M174" s="13">
        <f>IF($A174="","",SUMIFS('Requests log'!$I$2:$I$1001,'Requests log'!$B$2:$B$1001,$A174,'Requests log'!$D$2:$D$1001,$C174,'Requests log'!$J$2:$J$1001,"Pending"))</f>
        <v/>
      </c>
      <c r="N174" s="13">
        <f>IF($A174="","",I174+J174-K174-L174-M174)</f>
        <v/>
      </c>
      <c r="O174" s="13">
        <f>IF($A174="","",N174/('Settings'!$B$4*E174))</f>
        <v/>
      </c>
    </row>
    <row r="175">
      <c r="A175" s="14">
        <f>IF(INDEX('Employees'!$I$2:$I$101,INT((ROW()-2)/3)+1)="","",IF(INDEX('Employees'!$I$2:$I$101,INT((ROW()-2)/3)+1)&lt;&gt;"OK",NA(),INDEX('Employees'!$A$2:$A$101,INT((ROW()-2)/3)+1)))</f>
        <v/>
      </c>
      <c r="B175" s="8">
        <f>IF($A175="","",VLOOKUP($A175,'Employees'!$A$2:$I$101,2,FALSE))</f>
        <v/>
      </c>
      <c r="C175" s="8">
        <f>IF($A175="","",INDEX('Settings'!$H$11:$H$13,MOD(ROW()-2,3)+1))</f>
        <v/>
      </c>
      <c r="D175" s="8">
        <f>IF($A175="","",VLOOKUP($A175,'Employees'!$A$2:$I$101,4,FALSE))</f>
        <v/>
      </c>
      <c r="E175" s="13">
        <f>IF($A175="","",VLOOKUP($A175,'Employees'!$A$2:$I$101,5,FALSE))</f>
        <v/>
      </c>
      <c r="F175" s="6">
        <f>IF($A175="","",MAX('Settings'!$B$2,VLOOKUP($A175,'Employees'!$A$2:$I$101,3,FALSE)))</f>
        <v/>
      </c>
      <c r="G175" s="13">
        <f>IF($A175="","",IF(OR('Settings'!$B$7&lt;&gt;"OK",INDEX('Settings'!$F$11:$F$16,MATCH($D175&amp;"_"&amp;$C175,'Settings'!$E$11:$E$16,0))&lt;&gt;"OK"),NA(),INDEX('Settings'!$C$11:$C$16,MATCH($D175&amp;"_"&amp;$C175,'Settings'!$E$11:$E$16,0))*'Settings'!$B$4*$E175))</f>
        <v/>
      </c>
      <c r="H175" s="8">
        <f>IF($A175="","",INDEX('Settings'!$D$11:$D$16,MATCH($D175&amp;"_"&amp;$C175,'Settings'!$E$11:$E$16,0)))</f>
        <v/>
      </c>
      <c r="I175" s="13">
        <f>IF($A175="","",INDEX('Employees'!$F$2:$H$101,MATCH($A175,'Employees'!$A$2:$A$101,0),MATCH($C175,'Settings'!$H$11:$H$13,0)))</f>
        <v/>
      </c>
      <c r="J175" s="13">
        <f>IF($A175="","",IF(OR('Settings'!$B$3&lt;$F175,$F175&gt;'Settings'!$B$5),0,IF($H175="Front-loaded",$G175*('Settings'!$B$5-$F175+1)/('Settings'!$B$5-'Settings'!$B$2+1),$G175*(MIN('Settings'!$B$3,'Settings'!$B$5)-$F175+1)/('Settings'!$B$5-'Settings'!$B$2+1))))</f>
        <v/>
      </c>
      <c r="K175" s="13">
        <f>IF($A175="","",SUMIFS('Requests log'!$N$2:$N$1001,'Requests log'!$B$2:$B$1001,$A175,'Requests log'!$D$2:$D$1001,$C175))</f>
        <v/>
      </c>
      <c r="L175" s="13">
        <f>IF($A175="","",SUMIFS('Requests log'!$O$2:$O$1001,'Requests log'!$B$2:$B$1001,$A175,'Requests log'!$D$2:$D$1001,$C175))</f>
        <v/>
      </c>
      <c r="M175" s="13">
        <f>IF($A175="","",SUMIFS('Requests log'!$I$2:$I$1001,'Requests log'!$B$2:$B$1001,$A175,'Requests log'!$D$2:$D$1001,$C175,'Requests log'!$J$2:$J$1001,"Pending"))</f>
        <v/>
      </c>
      <c r="N175" s="13">
        <f>IF($A175="","",I175+J175-K175-L175-M175)</f>
        <v/>
      </c>
      <c r="O175" s="13">
        <f>IF($A175="","",N175/('Settings'!$B$4*E175))</f>
        <v/>
      </c>
    </row>
    <row r="176">
      <c r="A176" s="14">
        <f>IF(INDEX('Employees'!$I$2:$I$101,INT((ROW()-2)/3)+1)="","",IF(INDEX('Employees'!$I$2:$I$101,INT((ROW()-2)/3)+1)&lt;&gt;"OK",NA(),INDEX('Employees'!$A$2:$A$101,INT((ROW()-2)/3)+1)))</f>
        <v/>
      </c>
      <c r="B176" s="8">
        <f>IF($A176="","",VLOOKUP($A176,'Employees'!$A$2:$I$101,2,FALSE))</f>
        <v/>
      </c>
      <c r="C176" s="8">
        <f>IF($A176="","",INDEX('Settings'!$H$11:$H$13,MOD(ROW()-2,3)+1))</f>
        <v/>
      </c>
      <c r="D176" s="8">
        <f>IF($A176="","",VLOOKUP($A176,'Employees'!$A$2:$I$101,4,FALSE))</f>
        <v/>
      </c>
      <c r="E176" s="13">
        <f>IF($A176="","",VLOOKUP($A176,'Employees'!$A$2:$I$101,5,FALSE))</f>
        <v/>
      </c>
      <c r="F176" s="6">
        <f>IF($A176="","",MAX('Settings'!$B$2,VLOOKUP($A176,'Employees'!$A$2:$I$101,3,FALSE)))</f>
        <v/>
      </c>
      <c r="G176" s="13">
        <f>IF($A176="","",IF(OR('Settings'!$B$7&lt;&gt;"OK",INDEX('Settings'!$F$11:$F$16,MATCH($D176&amp;"_"&amp;$C176,'Settings'!$E$11:$E$16,0))&lt;&gt;"OK"),NA(),INDEX('Settings'!$C$11:$C$16,MATCH($D176&amp;"_"&amp;$C176,'Settings'!$E$11:$E$16,0))*'Settings'!$B$4*$E176))</f>
        <v/>
      </c>
      <c r="H176" s="8">
        <f>IF($A176="","",INDEX('Settings'!$D$11:$D$16,MATCH($D176&amp;"_"&amp;$C176,'Settings'!$E$11:$E$16,0)))</f>
        <v/>
      </c>
      <c r="I176" s="13">
        <f>IF($A176="","",INDEX('Employees'!$F$2:$H$101,MATCH($A176,'Employees'!$A$2:$A$101,0),MATCH($C176,'Settings'!$H$11:$H$13,0)))</f>
        <v/>
      </c>
      <c r="J176" s="13">
        <f>IF($A176="","",IF(OR('Settings'!$B$3&lt;$F176,$F176&gt;'Settings'!$B$5),0,IF($H176="Front-loaded",$G176*('Settings'!$B$5-$F176+1)/('Settings'!$B$5-'Settings'!$B$2+1),$G176*(MIN('Settings'!$B$3,'Settings'!$B$5)-$F176+1)/('Settings'!$B$5-'Settings'!$B$2+1))))</f>
        <v/>
      </c>
      <c r="K176" s="13">
        <f>IF($A176="","",SUMIFS('Requests log'!$N$2:$N$1001,'Requests log'!$B$2:$B$1001,$A176,'Requests log'!$D$2:$D$1001,$C176))</f>
        <v/>
      </c>
      <c r="L176" s="13">
        <f>IF($A176="","",SUMIFS('Requests log'!$O$2:$O$1001,'Requests log'!$B$2:$B$1001,$A176,'Requests log'!$D$2:$D$1001,$C176))</f>
        <v/>
      </c>
      <c r="M176" s="13">
        <f>IF($A176="","",SUMIFS('Requests log'!$I$2:$I$1001,'Requests log'!$B$2:$B$1001,$A176,'Requests log'!$D$2:$D$1001,$C176,'Requests log'!$J$2:$J$1001,"Pending"))</f>
        <v/>
      </c>
      <c r="N176" s="13">
        <f>IF($A176="","",I176+J176-K176-L176-M176)</f>
        <v/>
      </c>
      <c r="O176" s="13">
        <f>IF($A176="","",N176/('Settings'!$B$4*E176))</f>
        <v/>
      </c>
    </row>
    <row r="177">
      <c r="A177" s="14">
        <f>IF(INDEX('Employees'!$I$2:$I$101,INT((ROW()-2)/3)+1)="","",IF(INDEX('Employees'!$I$2:$I$101,INT((ROW()-2)/3)+1)&lt;&gt;"OK",NA(),INDEX('Employees'!$A$2:$A$101,INT((ROW()-2)/3)+1)))</f>
        <v/>
      </c>
      <c r="B177" s="8">
        <f>IF($A177="","",VLOOKUP($A177,'Employees'!$A$2:$I$101,2,FALSE))</f>
        <v/>
      </c>
      <c r="C177" s="8">
        <f>IF($A177="","",INDEX('Settings'!$H$11:$H$13,MOD(ROW()-2,3)+1))</f>
        <v/>
      </c>
      <c r="D177" s="8">
        <f>IF($A177="","",VLOOKUP($A177,'Employees'!$A$2:$I$101,4,FALSE))</f>
        <v/>
      </c>
      <c r="E177" s="13">
        <f>IF($A177="","",VLOOKUP($A177,'Employees'!$A$2:$I$101,5,FALSE))</f>
        <v/>
      </c>
      <c r="F177" s="6">
        <f>IF($A177="","",MAX('Settings'!$B$2,VLOOKUP($A177,'Employees'!$A$2:$I$101,3,FALSE)))</f>
        <v/>
      </c>
      <c r="G177" s="13">
        <f>IF($A177="","",IF(OR('Settings'!$B$7&lt;&gt;"OK",INDEX('Settings'!$F$11:$F$16,MATCH($D177&amp;"_"&amp;$C177,'Settings'!$E$11:$E$16,0))&lt;&gt;"OK"),NA(),INDEX('Settings'!$C$11:$C$16,MATCH($D177&amp;"_"&amp;$C177,'Settings'!$E$11:$E$16,0))*'Settings'!$B$4*$E177))</f>
        <v/>
      </c>
      <c r="H177" s="8">
        <f>IF($A177="","",INDEX('Settings'!$D$11:$D$16,MATCH($D177&amp;"_"&amp;$C177,'Settings'!$E$11:$E$16,0)))</f>
        <v/>
      </c>
      <c r="I177" s="13">
        <f>IF($A177="","",INDEX('Employees'!$F$2:$H$101,MATCH($A177,'Employees'!$A$2:$A$101,0),MATCH($C177,'Settings'!$H$11:$H$13,0)))</f>
        <v/>
      </c>
      <c r="J177" s="13">
        <f>IF($A177="","",IF(OR('Settings'!$B$3&lt;$F177,$F177&gt;'Settings'!$B$5),0,IF($H177="Front-loaded",$G177*('Settings'!$B$5-$F177+1)/('Settings'!$B$5-'Settings'!$B$2+1),$G177*(MIN('Settings'!$B$3,'Settings'!$B$5)-$F177+1)/('Settings'!$B$5-'Settings'!$B$2+1))))</f>
        <v/>
      </c>
      <c r="K177" s="13">
        <f>IF($A177="","",SUMIFS('Requests log'!$N$2:$N$1001,'Requests log'!$B$2:$B$1001,$A177,'Requests log'!$D$2:$D$1001,$C177))</f>
        <v/>
      </c>
      <c r="L177" s="13">
        <f>IF($A177="","",SUMIFS('Requests log'!$O$2:$O$1001,'Requests log'!$B$2:$B$1001,$A177,'Requests log'!$D$2:$D$1001,$C177))</f>
        <v/>
      </c>
      <c r="M177" s="13">
        <f>IF($A177="","",SUMIFS('Requests log'!$I$2:$I$1001,'Requests log'!$B$2:$B$1001,$A177,'Requests log'!$D$2:$D$1001,$C177,'Requests log'!$J$2:$J$1001,"Pending"))</f>
        <v/>
      </c>
      <c r="N177" s="13">
        <f>IF($A177="","",I177+J177-K177-L177-M177)</f>
        <v/>
      </c>
      <c r="O177" s="13">
        <f>IF($A177="","",N177/('Settings'!$B$4*E177))</f>
        <v/>
      </c>
    </row>
    <row r="178">
      <c r="A178" s="14">
        <f>IF(INDEX('Employees'!$I$2:$I$101,INT((ROW()-2)/3)+1)="","",IF(INDEX('Employees'!$I$2:$I$101,INT((ROW()-2)/3)+1)&lt;&gt;"OK",NA(),INDEX('Employees'!$A$2:$A$101,INT((ROW()-2)/3)+1)))</f>
        <v/>
      </c>
      <c r="B178" s="8">
        <f>IF($A178="","",VLOOKUP($A178,'Employees'!$A$2:$I$101,2,FALSE))</f>
        <v/>
      </c>
      <c r="C178" s="8">
        <f>IF($A178="","",INDEX('Settings'!$H$11:$H$13,MOD(ROW()-2,3)+1))</f>
        <v/>
      </c>
      <c r="D178" s="8">
        <f>IF($A178="","",VLOOKUP($A178,'Employees'!$A$2:$I$101,4,FALSE))</f>
        <v/>
      </c>
      <c r="E178" s="13">
        <f>IF($A178="","",VLOOKUP($A178,'Employees'!$A$2:$I$101,5,FALSE))</f>
        <v/>
      </c>
      <c r="F178" s="6">
        <f>IF($A178="","",MAX('Settings'!$B$2,VLOOKUP($A178,'Employees'!$A$2:$I$101,3,FALSE)))</f>
        <v/>
      </c>
      <c r="G178" s="13">
        <f>IF($A178="","",IF(OR('Settings'!$B$7&lt;&gt;"OK",INDEX('Settings'!$F$11:$F$16,MATCH($D178&amp;"_"&amp;$C178,'Settings'!$E$11:$E$16,0))&lt;&gt;"OK"),NA(),INDEX('Settings'!$C$11:$C$16,MATCH($D178&amp;"_"&amp;$C178,'Settings'!$E$11:$E$16,0))*'Settings'!$B$4*$E178))</f>
        <v/>
      </c>
      <c r="H178" s="8">
        <f>IF($A178="","",INDEX('Settings'!$D$11:$D$16,MATCH($D178&amp;"_"&amp;$C178,'Settings'!$E$11:$E$16,0)))</f>
        <v/>
      </c>
      <c r="I178" s="13">
        <f>IF($A178="","",INDEX('Employees'!$F$2:$H$101,MATCH($A178,'Employees'!$A$2:$A$101,0),MATCH($C178,'Settings'!$H$11:$H$13,0)))</f>
        <v/>
      </c>
      <c r="J178" s="13">
        <f>IF($A178="","",IF(OR('Settings'!$B$3&lt;$F178,$F178&gt;'Settings'!$B$5),0,IF($H178="Front-loaded",$G178*('Settings'!$B$5-$F178+1)/('Settings'!$B$5-'Settings'!$B$2+1),$G178*(MIN('Settings'!$B$3,'Settings'!$B$5)-$F178+1)/('Settings'!$B$5-'Settings'!$B$2+1))))</f>
        <v/>
      </c>
      <c r="K178" s="13">
        <f>IF($A178="","",SUMIFS('Requests log'!$N$2:$N$1001,'Requests log'!$B$2:$B$1001,$A178,'Requests log'!$D$2:$D$1001,$C178))</f>
        <v/>
      </c>
      <c r="L178" s="13">
        <f>IF($A178="","",SUMIFS('Requests log'!$O$2:$O$1001,'Requests log'!$B$2:$B$1001,$A178,'Requests log'!$D$2:$D$1001,$C178))</f>
        <v/>
      </c>
      <c r="M178" s="13">
        <f>IF($A178="","",SUMIFS('Requests log'!$I$2:$I$1001,'Requests log'!$B$2:$B$1001,$A178,'Requests log'!$D$2:$D$1001,$C178,'Requests log'!$J$2:$J$1001,"Pending"))</f>
        <v/>
      </c>
      <c r="N178" s="13">
        <f>IF($A178="","",I178+J178-K178-L178-M178)</f>
        <v/>
      </c>
      <c r="O178" s="13">
        <f>IF($A178="","",N178/('Settings'!$B$4*E178))</f>
        <v/>
      </c>
    </row>
    <row r="179">
      <c r="A179" s="14">
        <f>IF(INDEX('Employees'!$I$2:$I$101,INT((ROW()-2)/3)+1)="","",IF(INDEX('Employees'!$I$2:$I$101,INT((ROW()-2)/3)+1)&lt;&gt;"OK",NA(),INDEX('Employees'!$A$2:$A$101,INT((ROW()-2)/3)+1)))</f>
        <v/>
      </c>
      <c r="B179" s="8">
        <f>IF($A179="","",VLOOKUP($A179,'Employees'!$A$2:$I$101,2,FALSE))</f>
        <v/>
      </c>
      <c r="C179" s="8">
        <f>IF($A179="","",INDEX('Settings'!$H$11:$H$13,MOD(ROW()-2,3)+1))</f>
        <v/>
      </c>
      <c r="D179" s="8">
        <f>IF($A179="","",VLOOKUP($A179,'Employees'!$A$2:$I$101,4,FALSE))</f>
        <v/>
      </c>
      <c r="E179" s="13">
        <f>IF($A179="","",VLOOKUP($A179,'Employees'!$A$2:$I$101,5,FALSE))</f>
        <v/>
      </c>
      <c r="F179" s="6">
        <f>IF($A179="","",MAX('Settings'!$B$2,VLOOKUP($A179,'Employees'!$A$2:$I$101,3,FALSE)))</f>
        <v/>
      </c>
      <c r="G179" s="13">
        <f>IF($A179="","",IF(OR('Settings'!$B$7&lt;&gt;"OK",INDEX('Settings'!$F$11:$F$16,MATCH($D179&amp;"_"&amp;$C179,'Settings'!$E$11:$E$16,0))&lt;&gt;"OK"),NA(),INDEX('Settings'!$C$11:$C$16,MATCH($D179&amp;"_"&amp;$C179,'Settings'!$E$11:$E$16,0))*'Settings'!$B$4*$E179))</f>
        <v/>
      </c>
      <c r="H179" s="8">
        <f>IF($A179="","",INDEX('Settings'!$D$11:$D$16,MATCH($D179&amp;"_"&amp;$C179,'Settings'!$E$11:$E$16,0)))</f>
        <v/>
      </c>
      <c r="I179" s="13">
        <f>IF($A179="","",INDEX('Employees'!$F$2:$H$101,MATCH($A179,'Employees'!$A$2:$A$101,0),MATCH($C179,'Settings'!$H$11:$H$13,0)))</f>
        <v/>
      </c>
      <c r="J179" s="13">
        <f>IF($A179="","",IF(OR('Settings'!$B$3&lt;$F179,$F179&gt;'Settings'!$B$5),0,IF($H179="Front-loaded",$G179*('Settings'!$B$5-$F179+1)/('Settings'!$B$5-'Settings'!$B$2+1),$G179*(MIN('Settings'!$B$3,'Settings'!$B$5)-$F179+1)/('Settings'!$B$5-'Settings'!$B$2+1))))</f>
        <v/>
      </c>
      <c r="K179" s="13">
        <f>IF($A179="","",SUMIFS('Requests log'!$N$2:$N$1001,'Requests log'!$B$2:$B$1001,$A179,'Requests log'!$D$2:$D$1001,$C179))</f>
        <v/>
      </c>
      <c r="L179" s="13">
        <f>IF($A179="","",SUMIFS('Requests log'!$O$2:$O$1001,'Requests log'!$B$2:$B$1001,$A179,'Requests log'!$D$2:$D$1001,$C179))</f>
        <v/>
      </c>
      <c r="M179" s="13">
        <f>IF($A179="","",SUMIFS('Requests log'!$I$2:$I$1001,'Requests log'!$B$2:$B$1001,$A179,'Requests log'!$D$2:$D$1001,$C179,'Requests log'!$J$2:$J$1001,"Pending"))</f>
        <v/>
      </c>
      <c r="N179" s="13">
        <f>IF($A179="","",I179+J179-K179-L179-M179)</f>
        <v/>
      </c>
      <c r="O179" s="13">
        <f>IF($A179="","",N179/('Settings'!$B$4*E179))</f>
        <v/>
      </c>
    </row>
    <row r="180">
      <c r="A180" s="14">
        <f>IF(INDEX('Employees'!$I$2:$I$101,INT((ROW()-2)/3)+1)="","",IF(INDEX('Employees'!$I$2:$I$101,INT((ROW()-2)/3)+1)&lt;&gt;"OK",NA(),INDEX('Employees'!$A$2:$A$101,INT((ROW()-2)/3)+1)))</f>
        <v/>
      </c>
      <c r="B180" s="8">
        <f>IF($A180="","",VLOOKUP($A180,'Employees'!$A$2:$I$101,2,FALSE))</f>
        <v/>
      </c>
      <c r="C180" s="8">
        <f>IF($A180="","",INDEX('Settings'!$H$11:$H$13,MOD(ROW()-2,3)+1))</f>
        <v/>
      </c>
      <c r="D180" s="8">
        <f>IF($A180="","",VLOOKUP($A180,'Employees'!$A$2:$I$101,4,FALSE))</f>
        <v/>
      </c>
      <c r="E180" s="13">
        <f>IF($A180="","",VLOOKUP($A180,'Employees'!$A$2:$I$101,5,FALSE))</f>
        <v/>
      </c>
      <c r="F180" s="6">
        <f>IF($A180="","",MAX('Settings'!$B$2,VLOOKUP($A180,'Employees'!$A$2:$I$101,3,FALSE)))</f>
        <v/>
      </c>
      <c r="G180" s="13">
        <f>IF($A180="","",IF(OR('Settings'!$B$7&lt;&gt;"OK",INDEX('Settings'!$F$11:$F$16,MATCH($D180&amp;"_"&amp;$C180,'Settings'!$E$11:$E$16,0))&lt;&gt;"OK"),NA(),INDEX('Settings'!$C$11:$C$16,MATCH($D180&amp;"_"&amp;$C180,'Settings'!$E$11:$E$16,0))*'Settings'!$B$4*$E180))</f>
        <v/>
      </c>
      <c r="H180" s="8">
        <f>IF($A180="","",INDEX('Settings'!$D$11:$D$16,MATCH($D180&amp;"_"&amp;$C180,'Settings'!$E$11:$E$16,0)))</f>
        <v/>
      </c>
      <c r="I180" s="13">
        <f>IF($A180="","",INDEX('Employees'!$F$2:$H$101,MATCH($A180,'Employees'!$A$2:$A$101,0),MATCH($C180,'Settings'!$H$11:$H$13,0)))</f>
        <v/>
      </c>
      <c r="J180" s="13">
        <f>IF($A180="","",IF(OR('Settings'!$B$3&lt;$F180,$F180&gt;'Settings'!$B$5),0,IF($H180="Front-loaded",$G180*('Settings'!$B$5-$F180+1)/('Settings'!$B$5-'Settings'!$B$2+1),$G180*(MIN('Settings'!$B$3,'Settings'!$B$5)-$F180+1)/('Settings'!$B$5-'Settings'!$B$2+1))))</f>
        <v/>
      </c>
      <c r="K180" s="13">
        <f>IF($A180="","",SUMIFS('Requests log'!$N$2:$N$1001,'Requests log'!$B$2:$B$1001,$A180,'Requests log'!$D$2:$D$1001,$C180))</f>
        <v/>
      </c>
      <c r="L180" s="13">
        <f>IF($A180="","",SUMIFS('Requests log'!$O$2:$O$1001,'Requests log'!$B$2:$B$1001,$A180,'Requests log'!$D$2:$D$1001,$C180))</f>
        <v/>
      </c>
      <c r="M180" s="13">
        <f>IF($A180="","",SUMIFS('Requests log'!$I$2:$I$1001,'Requests log'!$B$2:$B$1001,$A180,'Requests log'!$D$2:$D$1001,$C180,'Requests log'!$J$2:$J$1001,"Pending"))</f>
        <v/>
      </c>
      <c r="N180" s="13">
        <f>IF($A180="","",I180+J180-K180-L180-M180)</f>
        <v/>
      </c>
      <c r="O180" s="13">
        <f>IF($A180="","",N180/('Settings'!$B$4*E180))</f>
        <v/>
      </c>
    </row>
    <row r="181">
      <c r="A181" s="14">
        <f>IF(INDEX('Employees'!$I$2:$I$101,INT((ROW()-2)/3)+1)="","",IF(INDEX('Employees'!$I$2:$I$101,INT((ROW()-2)/3)+1)&lt;&gt;"OK",NA(),INDEX('Employees'!$A$2:$A$101,INT((ROW()-2)/3)+1)))</f>
        <v/>
      </c>
      <c r="B181" s="8">
        <f>IF($A181="","",VLOOKUP($A181,'Employees'!$A$2:$I$101,2,FALSE))</f>
        <v/>
      </c>
      <c r="C181" s="8">
        <f>IF($A181="","",INDEX('Settings'!$H$11:$H$13,MOD(ROW()-2,3)+1))</f>
        <v/>
      </c>
      <c r="D181" s="8">
        <f>IF($A181="","",VLOOKUP($A181,'Employees'!$A$2:$I$101,4,FALSE))</f>
        <v/>
      </c>
      <c r="E181" s="13">
        <f>IF($A181="","",VLOOKUP($A181,'Employees'!$A$2:$I$101,5,FALSE))</f>
        <v/>
      </c>
      <c r="F181" s="6">
        <f>IF($A181="","",MAX('Settings'!$B$2,VLOOKUP($A181,'Employees'!$A$2:$I$101,3,FALSE)))</f>
        <v/>
      </c>
      <c r="G181" s="13">
        <f>IF($A181="","",IF(OR('Settings'!$B$7&lt;&gt;"OK",INDEX('Settings'!$F$11:$F$16,MATCH($D181&amp;"_"&amp;$C181,'Settings'!$E$11:$E$16,0))&lt;&gt;"OK"),NA(),INDEX('Settings'!$C$11:$C$16,MATCH($D181&amp;"_"&amp;$C181,'Settings'!$E$11:$E$16,0))*'Settings'!$B$4*$E181))</f>
        <v/>
      </c>
      <c r="H181" s="8">
        <f>IF($A181="","",INDEX('Settings'!$D$11:$D$16,MATCH($D181&amp;"_"&amp;$C181,'Settings'!$E$11:$E$16,0)))</f>
        <v/>
      </c>
      <c r="I181" s="13">
        <f>IF($A181="","",INDEX('Employees'!$F$2:$H$101,MATCH($A181,'Employees'!$A$2:$A$101,0),MATCH($C181,'Settings'!$H$11:$H$13,0)))</f>
        <v/>
      </c>
      <c r="J181" s="13">
        <f>IF($A181="","",IF(OR('Settings'!$B$3&lt;$F181,$F181&gt;'Settings'!$B$5),0,IF($H181="Front-loaded",$G181*('Settings'!$B$5-$F181+1)/('Settings'!$B$5-'Settings'!$B$2+1),$G181*(MIN('Settings'!$B$3,'Settings'!$B$5)-$F181+1)/('Settings'!$B$5-'Settings'!$B$2+1))))</f>
        <v/>
      </c>
      <c r="K181" s="13">
        <f>IF($A181="","",SUMIFS('Requests log'!$N$2:$N$1001,'Requests log'!$B$2:$B$1001,$A181,'Requests log'!$D$2:$D$1001,$C181))</f>
        <v/>
      </c>
      <c r="L181" s="13">
        <f>IF($A181="","",SUMIFS('Requests log'!$O$2:$O$1001,'Requests log'!$B$2:$B$1001,$A181,'Requests log'!$D$2:$D$1001,$C181))</f>
        <v/>
      </c>
      <c r="M181" s="13">
        <f>IF($A181="","",SUMIFS('Requests log'!$I$2:$I$1001,'Requests log'!$B$2:$B$1001,$A181,'Requests log'!$D$2:$D$1001,$C181,'Requests log'!$J$2:$J$1001,"Pending"))</f>
        <v/>
      </c>
      <c r="N181" s="13">
        <f>IF($A181="","",I181+J181-K181-L181-M181)</f>
        <v/>
      </c>
      <c r="O181" s="13">
        <f>IF($A181="","",N181/('Settings'!$B$4*E181))</f>
        <v/>
      </c>
    </row>
    <row r="182">
      <c r="A182" s="14">
        <f>IF(INDEX('Employees'!$I$2:$I$101,INT((ROW()-2)/3)+1)="","",IF(INDEX('Employees'!$I$2:$I$101,INT((ROW()-2)/3)+1)&lt;&gt;"OK",NA(),INDEX('Employees'!$A$2:$A$101,INT((ROW()-2)/3)+1)))</f>
        <v/>
      </c>
      <c r="B182" s="8">
        <f>IF($A182="","",VLOOKUP($A182,'Employees'!$A$2:$I$101,2,FALSE))</f>
        <v/>
      </c>
      <c r="C182" s="8">
        <f>IF($A182="","",INDEX('Settings'!$H$11:$H$13,MOD(ROW()-2,3)+1))</f>
        <v/>
      </c>
      <c r="D182" s="8">
        <f>IF($A182="","",VLOOKUP($A182,'Employees'!$A$2:$I$101,4,FALSE))</f>
        <v/>
      </c>
      <c r="E182" s="13">
        <f>IF($A182="","",VLOOKUP($A182,'Employees'!$A$2:$I$101,5,FALSE))</f>
        <v/>
      </c>
      <c r="F182" s="6">
        <f>IF($A182="","",MAX('Settings'!$B$2,VLOOKUP($A182,'Employees'!$A$2:$I$101,3,FALSE)))</f>
        <v/>
      </c>
      <c r="G182" s="13">
        <f>IF($A182="","",IF(OR('Settings'!$B$7&lt;&gt;"OK",INDEX('Settings'!$F$11:$F$16,MATCH($D182&amp;"_"&amp;$C182,'Settings'!$E$11:$E$16,0))&lt;&gt;"OK"),NA(),INDEX('Settings'!$C$11:$C$16,MATCH($D182&amp;"_"&amp;$C182,'Settings'!$E$11:$E$16,0))*'Settings'!$B$4*$E182))</f>
        <v/>
      </c>
      <c r="H182" s="8">
        <f>IF($A182="","",INDEX('Settings'!$D$11:$D$16,MATCH($D182&amp;"_"&amp;$C182,'Settings'!$E$11:$E$16,0)))</f>
        <v/>
      </c>
      <c r="I182" s="13">
        <f>IF($A182="","",INDEX('Employees'!$F$2:$H$101,MATCH($A182,'Employees'!$A$2:$A$101,0),MATCH($C182,'Settings'!$H$11:$H$13,0)))</f>
        <v/>
      </c>
      <c r="J182" s="13">
        <f>IF($A182="","",IF(OR('Settings'!$B$3&lt;$F182,$F182&gt;'Settings'!$B$5),0,IF($H182="Front-loaded",$G182*('Settings'!$B$5-$F182+1)/('Settings'!$B$5-'Settings'!$B$2+1),$G182*(MIN('Settings'!$B$3,'Settings'!$B$5)-$F182+1)/('Settings'!$B$5-'Settings'!$B$2+1))))</f>
        <v/>
      </c>
      <c r="K182" s="13">
        <f>IF($A182="","",SUMIFS('Requests log'!$N$2:$N$1001,'Requests log'!$B$2:$B$1001,$A182,'Requests log'!$D$2:$D$1001,$C182))</f>
        <v/>
      </c>
      <c r="L182" s="13">
        <f>IF($A182="","",SUMIFS('Requests log'!$O$2:$O$1001,'Requests log'!$B$2:$B$1001,$A182,'Requests log'!$D$2:$D$1001,$C182))</f>
        <v/>
      </c>
      <c r="M182" s="13">
        <f>IF($A182="","",SUMIFS('Requests log'!$I$2:$I$1001,'Requests log'!$B$2:$B$1001,$A182,'Requests log'!$D$2:$D$1001,$C182,'Requests log'!$J$2:$J$1001,"Pending"))</f>
        <v/>
      </c>
      <c r="N182" s="13">
        <f>IF($A182="","",I182+J182-K182-L182-M182)</f>
        <v/>
      </c>
      <c r="O182" s="13">
        <f>IF($A182="","",N182/('Settings'!$B$4*E182))</f>
        <v/>
      </c>
    </row>
    <row r="183">
      <c r="A183" s="14">
        <f>IF(INDEX('Employees'!$I$2:$I$101,INT((ROW()-2)/3)+1)="","",IF(INDEX('Employees'!$I$2:$I$101,INT((ROW()-2)/3)+1)&lt;&gt;"OK",NA(),INDEX('Employees'!$A$2:$A$101,INT((ROW()-2)/3)+1)))</f>
        <v/>
      </c>
      <c r="B183" s="8">
        <f>IF($A183="","",VLOOKUP($A183,'Employees'!$A$2:$I$101,2,FALSE))</f>
        <v/>
      </c>
      <c r="C183" s="8">
        <f>IF($A183="","",INDEX('Settings'!$H$11:$H$13,MOD(ROW()-2,3)+1))</f>
        <v/>
      </c>
      <c r="D183" s="8">
        <f>IF($A183="","",VLOOKUP($A183,'Employees'!$A$2:$I$101,4,FALSE))</f>
        <v/>
      </c>
      <c r="E183" s="13">
        <f>IF($A183="","",VLOOKUP($A183,'Employees'!$A$2:$I$101,5,FALSE))</f>
        <v/>
      </c>
      <c r="F183" s="6">
        <f>IF($A183="","",MAX('Settings'!$B$2,VLOOKUP($A183,'Employees'!$A$2:$I$101,3,FALSE)))</f>
        <v/>
      </c>
      <c r="G183" s="13">
        <f>IF($A183="","",IF(OR('Settings'!$B$7&lt;&gt;"OK",INDEX('Settings'!$F$11:$F$16,MATCH($D183&amp;"_"&amp;$C183,'Settings'!$E$11:$E$16,0))&lt;&gt;"OK"),NA(),INDEX('Settings'!$C$11:$C$16,MATCH($D183&amp;"_"&amp;$C183,'Settings'!$E$11:$E$16,0))*'Settings'!$B$4*$E183))</f>
        <v/>
      </c>
      <c r="H183" s="8">
        <f>IF($A183="","",INDEX('Settings'!$D$11:$D$16,MATCH($D183&amp;"_"&amp;$C183,'Settings'!$E$11:$E$16,0)))</f>
        <v/>
      </c>
      <c r="I183" s="13">
        <f>IF($A183="","",INDEX('Employees'!$F$2:$H$101,MATCH($A183,'Employees'!$A$2:$A$101,0),MATCH($C183,'Settings'!$H$11:$H$13,0)))</f>
        <v/>
      </c>
      <c r="J183" s="13">
        <f>IF($A183="","",IF(OR('Settings'!$B$3&lt;$F183,$F183&gt;'Settings'!$B$5),0,IF($H183="Front-loaded",$G183*('Settings'!$B$5-$F183+1)/('Settings'!$B$5-'Settings'!$B$2+1),$G183*(MIN('Settings'!$B$3,'Settings'!$B$5)-$F183+1)/('Settings'!$B$5-'Settings'!$B$2+1))))</f>
        <v/>
      </c>
      <c r="K183" s="13">
        <f>IF($A183="","",SUMIFS('Requests log'!$N$2:$N$1001,'Requests log'!$B$2:$B$1001,$A183,'Requests log'!$D$2:$D$1001,$C183))</f>
        <v/>
      </c>
      <c r="L183" s="13">
        <f>IF($A183="","",SUMIFS('Requests log'!$O$2:$O$1001,'Requests log'!$B$2:$B$1001,$A183,'Requests log'!$D$2:$D$1001,$C183))</f>
        <v/>
      </c>
      <c r="M183" s="13">
        <f>IF($A183="","",SUMIFS('Requests log'!$I$2:$I$1001,'Requests log'!$B$2:$B$1001,$A183,'Requests log'!$D$2:$D$1001,$C183,'Requests log'!$J$2:$J$1001,"Pending"))</f>
        <v/>
      </c>
      <c r="N183" s="13">
        <f>IF($A183="","",I183+J183-K183-L183-M183)</f>
        <v/>
      </c>
      <c r="O183" s="13">
        <f>IF($A183="","",N183/('Settings'!$B$4*E183))</f>
        <v/>
      </c>
    </row>
    <row r="184">
      <c r="A184" s="14">
        <f>IF(INDEX('Employees'!$I$2:$I$101,INT((ROW()-2)/3)+1)="","",IF(INDEX('Employees'!$I$2:$I$101,INT((ROW()-2)/3)+1)&lt;&gt;"OK",NA(),INDEX('Employees'!$A$2:$A$101,INT((ROW()-2)/3)+1)))</f>
        <v/>
      </c>
      <c r="B184" s="8">
        <f>IF($A184="","",VLOOKUP($A184,'Employees'!$A$2:$I$101,2,FALSE))</f>
        <v/>
      </c>
      <c r="C184" s="8">
        <f>IF($A184="","",INDEX('Settings'!$H$11:$H$13,MOD(ROW()-2,3)+1))</f>
        <v/>
      </c>
      <c r="D184" s="8">
        <f>IF($A184="","",VLOOKUP($A184,'Employees'!$A$2:$I$101,4,FALSE))</f>
        <v/>
      </c>
      <c r="E184" s="13">
        <f>IF($A184="","",VLOOKUP($A184,'Employees'!$A$2:$I$101,5,FALSE))</f>
        <v/>
      </c>
      <c r="F184" s="6">
        <f>IF($A184="","",MAX('Settings'!$B$2,VLOOKUP($A184,'Employees'!$A$2:$I$101,3,FALSE)))</f>
        <v/>
      </c>
      <c r="G184" s="13">
        <f>IF($A184="","",IF(OR('Settings'!$B$7&lt;&gt;"OK",INDEX('Settings'!$F$11:$F$16,MATCH($D184&amp;"_"&amp;$C184,'Settings'!$E$11:$E$16,0))&lt;&gt;"OK"),NA(),INDEX('Settings'!$C$11:$C$16,MATCH($D184&amp;"_"&amp;$C184,'Settings'!$E$11:$E$16,0))*'Settings'!$B$4*$E184))</f>
        <v/>
      </c>
      <c r="H184" s="8">
        <f>IF($A184="","",INDEX('Settings'!$D$11:$D$16,MATCH($D184&amp;"_"&amp;$C184,'Settings'!$E$11:$E$16,0)))</f>
        <v/>
      </c>
      <c r="I184" s="13">
        <f>IF($A184="","",INDEX('Employees'!$F$2:$H$101,MATCH($A184,'Employees'!$A$2:$A$101,0),MATCH($C184,'Settings'!$H$11:$H$13,0)))</f>
        <v/>
      </c>
      <c r="J184" s="13">
        <f>IF($A184="","",IF(OR('Settings'!$B$3&lt;$F184,$F184&gt;'Settings'!$B$5),0,IF($H184="Front-loaded",$G184*('Settings'!$B$5-$F184+1)/('Settings'!$B$5-'Settings'!$B$2+1),$G184*(MIN('Settings'!$B$3,'Settings'!$B$5)-$F184+1)/('Settings'!$B$5-'Settings'!$B$2+1))))</f>
        <v/>
      </c>
      <c r="K184" s="13">
        <f>IF($A184="","",SUMIFS('Requests log'!$N$2:$N$1001,'Requests log'!$B$2:$B$1001,$A184,'Requests log'!$D$2:$D$1001,$C184))</f>
        <v/>
      </c>
      <c r="L184" s="13">
        <f>IF($A184="","",SUMIFS('Requests log'!$O$2:$O$1001,'Requests log'!$B$2:$B$1001,$A184,'Requests log'!$D$2:$D$1001,$C184))</f>
        <v/>
      </c>
      <c r="M184" s="13">
        <f>IF($A184="","",SUMIFS('Requests log'!$I$2:$I$1001,'Requests log'!$B$2:$B$1001,$A184,'Requests log'!$D$2:$D$1001,$C184,'Requests log'!$J$2:$J$1001,"Pending"))</f>
        <v/>
      </c>
      <c r="N184" s="13">
        <f>IF($A184="","",I184+J184-K184-L184-M184)</f>
        <v/>
      </c>
      <c r="O184" s="13">
        <f>IF($A184="","",N184/('Settings'!$B$4*E184))</f>
        <v/>
      </c>
    </row>
    <row r="185">
      <c r="A185" s="14">
        <f>IF(INDEX('Employees'!$I$2:$I$101,INT((ROW()-2)/3)+1)="","",IF(INDEX('Employees'!$I$2:$I$101,INT((ROW()-2)/3)+1)&lt;&gt;"OK",NA(),INDEX('Employees'!$A$2:$A$101,INT((ROW()-2)/3)+1)))</f>
        <v/>
      </c>
      <c r="B185" s="8">
        <f>IF($A185="","",VLOOKUP($A185,'Employees'!$A$2:$I$101,2,FALSE))</f>
        <v/>
      </c>
      <c r="C185" s="8">
        <f>IF($A185="","",INDEX('Settings'!$H$11:$H$13,MOD(ROW()-2,3)+1))</f>
        <v/>
      </c>
      <c r="D185" s="8">
        <f>IF($A185="","",VLOOKUP($A185,'Employees'!$A$2:$I$101,4,FALSE))</f>
        <v/>
      </c>
      <c r="E185" s="13">
        <f>IF($A185="","",VLOOKUP($A185,'Employees'!$A$2:$I$101,5,FALSE))</f>
        <v/>
      </c>
      <c r="F185" s="6">
        <f>IF($A185="","",MAX('Settings'!$B$2,VLOOKUP($A185,'Employees'!$A$2:$I$101,3,FALSE)))</f>
        <v/>
      </c>
      <c r="G185" s="13">
        <f>IF($A185="","",IF(OR('Settings'!$B$7&lt;&gt;"OK",INDEX('Settings'!$F$11:$F$16,MATCH($D185&amp;"_"&amp;$C185,'Settings'!$E$11:$E$16,0))&lt;&gt;"OK"),NA(),INDEX('Settings'!$C$11:$C$16,MATCH($D185&amp;"_"&amp;$C185,'Settings'!$E$11:$E$16,0))*'Settings'!$B$4*$E185))</f>
        <v/>
      </c>
      <c r="H185" s="8">
        <f>IF($A185="","",INDEX('Settings'!$D$11:$D$16,MATCH($D185&amp;"_"&amp;$C185,'Settings'!$E$11:$E$16,0)))</f>
        <v/>
      </c>
      <c r="I185" s="13">
        <f>IF($A185="","",INDEX('Employees'!$F$2:$H$101,MATCH($A185,'Employees'!$A$2:$A$101,0),MATCH($C185,'Settings'!$H$11:$H$13,0)))</f>
        <v/>
      </c>
      <c r="J185" s="13">
        <f>IF($A185="","",IF(OR('Settings'!$B$3&lt;$F185,$F185&gt;'Settings'!$B$5),0,IF($H185="Front-loaded",$G185*('Settings'!$B$5-$F185+1)/('Settings'!$B$5-'Settings'!$B$2+1),$G185*(MIN('Settings'!$B$3,'Settings'!$B$5)-$F185+1)/('Settings'!$B$5-'Settings'!$B$2+1))))</f>
        <v/>
      </c>
      <c r="K185" s="13">
        <f>IF($A185="","",SUMIFS('Requests log'!$N$2:$N$1001,'Requests log'!$B$2:$B$1001,$A185,'Requests log'!$D$2:$D$1001,$C185))</f>
        <v/>
      </c>
      <c r="L185" s="13">
        <f>IF($A185="","",SUMIFS('Requests log'!$O$2:$O$1001,'Requests log'!$B$2:$B$1001,$A185,'Requests log'!$D$2:$D$1001,$C185))</f>
        <v/>
      </c>
      <c r="M185" s="13">
        <f>IF($A185="","",SUMIFS('Requests log'!$I$2:$I$1001,'Requests log'!$B$2:$B$1001,$A185,'Requests log'!$D$2:$D$1001,$C185,'Requests log'!$J$2:$J$1001,"Pending"))</f>
        <v/>
      </c>
      <c r="N185" s="13">
        <f>IF($A185="","",I185+J185-K185-L185-M185)</f>
        <v/>
      </c>
      <c r="O185" s="13">
        <f>IF($A185="","",N185/('Settings'!$B$4*E185))</f>
        <v/>
      </c>
    </row>
    <row r="186">
      <c r="A186" s="14">
        <f>IF(INDEX('Employees'!$I$2:$I$101,INT((ROW()-2)/3)+1)="","",IF(INDEX('Employees'!$I$2:$I$101,INT((ROW()-2)/3)+1)&lt;&gt;"OK",NA(),INDEX('Employees'!$A$2:$A$101,INT((ROW()-2)/3)+1)))</f>
        <v/>
      </c>
      <c r="B186" s="8">
        <f>IF($A186="","",VLOOKUP($A186,'Employees'!$A$2:$I$101,2,FALSE))</f>
        <v/>
      </c>
      <c r="C186" s="8">
        <f>IF($A186="","",INDEX('Settings'!$H$11:$H$13,MOD(ROW()-2,3)+1))</f>
        <v/>
      </c>
      <c r="D186" s="8">
        <f>IF($A186="","",VLOOKUP($A186,'Employees'!$A$2:$I$101,4,FALSE))</f>
        <v/>
      </c>
      <c r="E186" s="13">
        <f>IF($A186="","",VLOOKUP($A186,'Employees'!$A$2:$I$101,5,FALSE))</f>
        <v/>
      </c>
      <c r="F186" s="6">
        <f>IF($A186="","",MAX('Settings'!$B$2,VLOOKUP($A186,'Employees'!$A$2:$I$101,3,FALSE)))</f>
        <v/>
      </c>
      <c r="G186" s="13">
        <f>IF($A186="","",IF(OR('Settings'!$B$7&lt;&gt;"OK",INDEX('Settings'!$F$11:$F$16,MATCH($D186&amp;"_"&amp;$C186,'Settings'!$E$11:$E$16,0))&lt;&gt;"OK"),NA(),INDEX('Settings'!$C$11:$C$16,MATCH($D186&amp;"_"&amp;$C186,'Settings'!$E$11:$E$16,0))*'Settings'!$B$4*$E186))</f>
        <v/>
      </c>
      <c r="H186" s="8">
        <f>IF($A186="","",INDEX('Settings'!$D$11:$D$16,MATCH($D186&amp;"_"&amp;$C186,'Settings'!$E$11:$E$16,0)))</f>
        <v/>
      </c>
      <c r="I186" s="13">
        <f>IF($A186="","",INDEX('Employees'!$F$2:$H$101,MATCH($A186,'Employees'!$A$2:$A$101,0),MATCH($C186,'Settings'!$H$11:$H$13,0)))</f>
        <v/>
      </c>
      <c r="J186" s="13">
        <f>IF($A186="","",IF(OR('Settings'!$B$3&lt;$F186,$F186&gt;'Settings'!$B$5),0,IF($H186="Front-loaded",$G186*('Settings'!$B$5-$F186+1)/('Settings'!$B$5-'Settings'!$B$2+1),$G186*(MIN('Settings'!$B$3,'Settings'!$B$5)-$F186+1)/('Settings'!$B$5-'Settings'!$B$2+1))))</f>
        <v/>
      </c>
      <c r="K186" s="13">
        <f>IF($A186="","",SUMIFS('Requests log'!$N$2:$N$1001,'Requests log'!$B$2:$B$1001,$A186,'Requests log'!$D$2:$D$1001,$C186))</f>
        <v/>
      </c>
      <c r="L186" s="13">
        <f>IF($A186="","",SUMIFS('Requests log'!$O$2:$O$1001,'Requests log'!$B$2:$B$1001,$A186,'Requests log'!$D$2:$D$1001,$C186))</f>
        <v/>
      </c>
      <c r="M186" s="13">
        <f>IF($A186="","",SUMIFS('Requests log'!$I$2:$I$1001,'Requests log'!$B$2:$B$1001,$A186,'Requests log'!$D$2:$D$1001,$C186,'Requests log'!$J$2:$J$1001,"Pending"))</f>
        <v/>
      </c>
      <c r="N186" s="13">
        <f>IF($A186="","",I186+J186-K186-L186-M186)</f>
        <v/>
      </c>
      <c r="O186" s="13">
        <f>IF($A186="","",N186/('Settings'!$B$4*E186))</f>
        <v/>
      </c>
    </row>
    <row r="187">
      <c r="A187" s="14">
        <f>IF(INDEX('Employees'!$I$2:$I$101,INT((ROW()-2)/3)+1)="","",IF(INDEX('Employees'!$I$2:$I$101,INT((ROW()-2)/3)+1)&lt;&gt;"OK",NA(),INDEX('Employees'!$A$2:$A$101,INT((ROW()-2)/3)+1)))</f>
        <v/>
      </c>
      <c r="B187" s="8">
        <f>IF($A187="","",VLOOKUP($A187,'Employees'!$A$2:$I$101,2,FALSE))</f>
        <v/>
      </c>
      <c r="C187" s="8">
        <f>IF($A187="","",INDEX('Settings'!$H$11:$H$13,MOD(ROW()-2,3)+1))</f>
        <v/>
      </c>
      <c r="D187" s="8">
        <f>IF($A187="","",VLOOKUP($A187,'Employees'!$A$2:$I$101,4,FALSE))</f>
        <v/>
      </c>
      <c r="E187" s="13">
        <f>IF($A187="","",VLOOKUP($A187,'Employees'!$A$2:$I$101,5,FALSE))</f>
        <v/>
      </c>
      <c r="F187" s="6">
        <f>IF($A187="","",MAX('Settings'!$B$2,VLOOKUP($A187,'Employees'!$A$2:$I$101,3,FALSE)))</f>
        <v/>
      </c>
      <c r="G187" s="13">
        <f>IF($A187="","",IF(OR('Settings'!$B$7&lt;&gt;"OK",INDEX('Settings'!$F$11:$F$16,MATCH($D187&amp;"_"&amp;$C187,'Settings'!$E$11:$E$16,0))&lt;&gt;"OK"),NA(),INDEX('Settings'!$C$11:$C$16,MATCH($D187&amp;"_"&amp;$C187,'Settings'!$E$11:$E$16,0))*'Settings'!$B$4*$E187))</f>
        <v/>
      </c>
      <c r="H187" s="8">
        <f>IF($A187="","",INDEX('Settings'!$D$11:$D$16,MATCH($D187&amp;"_"&amp;$C187,'Settings'!$E$11:$E$16,0)))</f>
        <v/>
      </c>
      <c r="I187" s="13">
        <f>IF($A187="","",INDEX('Employees'!$F$2:$H$101,MATCH($A187,'Employees'!$A$2:$A$101,0),MATCH($C187,'Settings'!$H$11:$H$13,0)))</f>
        <v/>
      </c>
      <c r="J187" s="13">
        <f>IF($A187="","",IF(OR('Settings'!$B$3&lt;$F187,$F187&gt;'Settings'!$B$5),0,IF($H187="Front-loaded",$G187*('Settings'!$B$5-$F187+1)/('Settings'!$B$5-'Settings'!$B$2+1),$G187*(MIN('Settings'!$B$3,'Settings'!$B$5)-$F187+1)/('Settings'!$B$5-'Settings'!$B$2+1))))</f>
        <v/>
      </c>
      <c r="K187" s="13">
        <f>IF($A187="","",SUMIFS('Requests log'!$N$2:$N$1001,'Requests log'!$B$2:$B$1001,$A187,'Requests log'!$D$2:$D$1001,$C187))</f>
        <v/>
      </c>
      <c r="L187" s="13">
        <f>IF($A187="","",SUMIFS('Requests log'!$O$2:$O$1001,'Requests log'!$B$2:$B$1001,$A187,'Requests log'!$D$2:$D$1001,$C187))</f>
        <v/>
      </c>
      <c r="M187" s="13">
        <f>IF($A187="","",SUMIFS('Requests log'!$I$2:$I$1001,'Requests log'!$B$2:$B$1001,$A187,'Requests log'!$D$2:$D$1001,$C187,'Requests log'!$J$2:$J$1001,"Pending"))</f>
        <v/>
      </c>
      <c r="N187" s="13">
        <f>IF($A187="","",I187+J187-K187-L187-M187)</f>
        <v/>
      </c>
      <c r="O187" s="13">
        <f>IF($A187="","",N187/('Settings'!$B$4*E187))</f>
        <v/>
      </c>
    </row>
    <row r="188">
      <c r="A188" s="14">
        <f>IF(INDEX('Employees'!$I$2:$I$101,INT((ROW()-2)/3)+1)="","",IF(INDEX('Employees'!$I$2:$I$101,INT((ROW()-2)/3)+1)&lt;&gt;"OK",NA(),INDEX('Employees'!$A$2:$A$101,INT((ROW()-2)/3)+1)))</f>
        <v/>
      </c>
      <c r="B188" s="8">
        <f>IF($A188="","",VLOOKUP($A188,'Employees'!$A$2:$I$101,2,FALSE))</f>
        <v/>
      </c>
      <c r="C188" s="8">
        <f>IF($A188="","",INDEX('Settings'!$H$11:$H$13,MOD(ROW()-2,3)+1))</f>
        <v/>
      </c>
      <c r="D188" s="8">
        <f>IF($A188="","",VLOOKUP($A188,'Employees'!$A$2:$I$101,4,FALSE))</f>
        <v/>
      </c>
      <c r="E188" s="13">
        <f>IF($A188="","",VLOOKUP($A188,'Employees'!$A$2:$I$101,5,FALSE))</f>
        <v/>
      </c>
      <c r="F188" s="6">
        <f>IF($A188="","",MAX('Settings'!$B$2,VLOOKUP($A188,'Employees'!$A$2:$I$101,3,FALSE)))</f>
        <v/>
      </c>
      <c r="G188" s="13">
        <f>IF($A188="","",IF(OR('Settings'!$B$7&lt;&gt;"OK",INDEX('Settings'!$F$11:$F$16,MATCH($D188&amp;"_"&amp;$C188,'Settings'!$E$11:$E$16,0))&lt;&gt;"OK"),NA(),INDEX('Settings'!$C$11:$C$16,MATCH($D188&amp;"_"&amp;$C188,'Settings'!$E$11:$E$16,0))*'Settings'!$B$4*$E188))</f>
        <v/>
      </c>
      <c r="H188" s="8">
        <f>IF($A188="","",INDEX('Settings'!$D$11:$D$16,MATCH($D188&amp;"_"&amp;$C188,'Settings'!$E$11:$E$16,0)))</f>
        <v/>
      </c>
      <c r="I188" s="13">
        <f>IF($A188="","",INDEX('Employees'!$F$2:$H$101,MATCH($A188,'Employees'!$A$2:$A$101,0),MATCH($C188,'Settings'!$H$11:$H$13,0)))</f>
        <v/>
      </c>
      <c r="J188" s="13">
        <f>IF($A188="","",IF(OR('Settings'!$B$3&lt;$F188,$F188&gt;'Settings'!$B$5),0,IF($H188="Front-loaded",$G188*('Settings'!$B$5-$F188+1)/('Settings'!$B$5-'Settings'!$B$2+1),$G188*(MIN('Settings'!$B$3,'Settings'!$B$5)-$F188+1)/('Settings'!$B$5-'Settings'!$B$2+1))))</f>
        <v/>
      </c>
      <c r="K188" s="13">
        <f>IF($A188="","",SUMIFS('Requests log'!$N$2:$N$1001,'Requests log'!$B$2:$B$1001,$A188,'Requests log'!$D$2:$D$1001,$C188))</f>
        <v/>
      </c>
      <c r="L188" s="13">
        <f>IF($A188="","",SUMIFS('Requests log'!$O$2:$O$1001,'Requests log'!$B$2:$B$1001,$A188,'Requests log'!$D$2:$D$1001,$C188))</f>
        <v/>
      </c>
      <c r="M188" s="13">
        <f>IF($A188="","",SUMIFS('Requests log'!$I$2:$I$1001,'Requests log'!$B$2:$B$1001,$A188,'Requests log'!$D$2:$D$1001,$C188,'Requests log'!$J$2:$J$1001,"Pending"))</f>
        <v/>
      </c>
      <c r="N188" s="13">
        <f>IF($A188="","",I188+J188-K188-L188-M188)</f>
        <v/>
      </c>
      <c r="O188" s="13">
        <f>IF($A188="","",N188/('Settings'!$B$4*E188))</f>
        <v/>
      </c>
    </row>
    <row r="189">
      <c r="A189" s="14">
        <f>IF(INDEX('Employees'!$I$2:$I$101,INT((ROW()-2)/3)+1)="","",IF(INDEX('Employees'!$I$2:$I$101,INT((ROW()-2)/3)+1)&lt;&gt;"OK",NA(),INDEX('Employees'!$A$2:$A$101,INT((ROW()-2)/3)+1)))</f>
        <v/>
      </c>
      <c r="B189" s="8">
        <f>IF($A189="","",VLOOKUP($A189,'Employees'!$A$2:$I$101,2,FALSE))</f>
        <v/>
      </c>
      <c r="C189" s="8">
        <f>IF($A189="","",INDEX('Settings'!$H$11:$H$13,MOD(ROW()-2,3)+1))</f>
        <v/>
      </c>
      <c r="D189" s="8">
        <f>IF($A189="","",VLOOKUP($A189,'Employees'!$A$2:$I$101,4,FALSE))</f>
        <v/>
      </c>
      <c r="E189" s="13">
        <f>IF($A189="","",VLOOKUP($A189,'Employees'!$A$2:$I$101,5,FALSE))</f>
        <v/>
      </c>
      <c r="F189" s="6">
        <f>IF($A189="","",MAX('Settings'!$B$2,VLOOKUP($A189,'Employees'!$A$2:$I$101,3,FALSE)))</f>
        <v/>
      </c>
      <c r="G189" s="13">
        <f>IF($A189="","",IF(OR('Settings'!$B$7&lt;&gt;"OK",INDEX('Settings'!$F$11:$F$16,MATCH($D189&amp;"_"&amp;$C189,'Settings'!$E$11:$E$16,0))&lt;&gt;"OK"),NA(),INDEX('Settings'!$C$11:$C$16,MATCH($D189&amp;"_"&amp;$C189,'Settings'!$E$11:$E$16,0))*'Settings'!$B$4*$E189))</f>
        <v/>
      </c>
      <c r="H189" s="8">
        <f>IF($A189="","",INDEX('Settings'!$D$11:$D$16,MATCH($D189&amp;"_"&amp;$C189,'Settings'!$E$11:$E$16,0)))</f>
        <v/>
      </c>
      <c r="I189" s="13">
        <f>IF($A189="","",INDEX('Employees'!$F$2:$H$101,MATCH($A189,'Employees'!$A$2:$A$101,0),MATCH($C189,'Settings'!$H$11:$H$13,0)))</f>
        <v/>
      </c>
      <c r="J189" s="13">
        <f>IF($A189="","",IF(OR('Settings'!$B$3&lt;$F189,$F189&gt;'Settings'!$B$5),0,IF($H189="Front-loaded",$G189*('Settings'!$B$5-$F189+1)/('Settings'!$B$5-'Settings'!$B$2+1),$G189*(MIN('Settings'!$B$3,'Settings'!$B$5)-$F189+1)/('Settings'!$B$5-'Settings'!$B$2+1))))</f>
        <v/>
      </c>
      <c r="K189" s="13">
        <f>IF($A189="","",SUMIFS('Requests log'!$N$2:$N$1001,'Requests log'!$B$2:$B$1001,$A189,'Requests log'!$D$2:$D$1001,$C189))</f>
        <v/>
      </c>
      <c r="L189" s="13">
        <f>IF($A189="","",SUMIFS('Requests log'!$O$2:$O$1001,'Requests log'!$B$2:$B$1001,$A189,'Requests log'!$D$2:$D$1001,$C189))</f>
        <v/>
      </c>
      <c r="M189" s="13">
        <f>IF($A189="","",SUMIFS('Requests log'!$I$2:$I$1001,'Requests log'!$B$2:$B$1001,$A189,'Requests log'!$D$2:$D$1001,$C189,'Requests log'!$J$2:$J$1001,"Pending"))</f>
        <v/>
      </c>
      <c r="N189" s="13">
        <f>IF($A189="","",I189+J189-K189-L189-M189)</f>
        <v/>
      </c>
      <c r="O189" s="13">
        <f>IF($A189="","",N189/('Settings'!$B$4*E189))</f>
        <v/>
      </c>
    </row>
    <row r="190">
      <c r="A190" s="14">
        <f>IF(INDEX('Employees'!$I$2:$I$101,INT((ROW()-2)/3)+1)="","",IF(INDEX('Employees'!$I$2:$I$101,INT((ROW()-2)/3)+1)&lt;&gt;"OK",NA(),INDEX('Employees'!$A$2:$A$101,INT((ROW()-2)/3)+1)))</f>
        <v/>
      </c>
      <c r="B190" s="8">
        <f>IF($A190="","",VLOOKUP($A190,'Employees'!$A$2:$I$101,2,FALSE))</f>
        <v/>
      </c>
      <c r="C190" s="8">
        <f>IF($A190="","",INDEX('Settings'!$H$11:$H$13,MOD(ROW()-2,3)+1))</f>
        <v/>
      </c>
      <c r="D190" s="8">
        <f>IF($A190="","",VLOOKUP($A190,'Employees'!$A$2:$I$101,4,FALSE))</f>
        <v/>
      </c>
      <c r="E190" s="13">
        <f>IF($A190="","",VLOOKUP($A190,'Employees'!$A$2:$I$101,5,FALSE))</f>
        <v/>
      </c>
      <c r="F190" s="6">
        <f>IF($A190="","",MAX('Settings'!$B$2,VLOOKUP($A190,'Employees'!$A$2:$I$101,3,FALSE)))</f>
        <v/>
      </c>
      <c r="G190" s="13">
        <f>IF($A190="","",IF(OR('Settings'!$B$7&lt;&gt;"OK",INDEX('Settings'!$F$11:$F$16,MATCH($D190&amp;"_"&amp;$C190,'Settings'!$E$11:$E$16,0))&lt;&gt;"OK"),NA(),INDEX('Settings'!$C$11:$C$16,MATCH($D190&amp;"_"&amp;$C190,'Settings'!$E$11:$E$16,0))*'Settings'!$B$4*$E190))</f>
        <v/>
      </c>
      <c r="H190" s="8">
        <f>IF($A190="","",INDEX('Settings'!$D$11:$D$16,MATCH($D190&amp;"_"&amp;$C190,'Settings'!$E$11:$E$16,0)))</f>
        <v/>
      </c>
      <c r="I190" s="13">
        <f>IF($A190="","",INDEX('Employees'!$F$2:$H$101,MATCH($A190,'Employees'!$A$2:$A$101,0),MATCH($C190,'Settings'!$H$11:$H$13,0)))</f>
        <v/>
      </c>
      <c r="J190" s="13">
        <f>IF($A190="","",IF(OR('Settings'!$B$3&lt;$F190,$F190&gt;'Settings'!$B$5),0,IF($H190="Front-loaded",$G190*('Settings'!$B$5-$F190+1)/('Settings'!$B$5-'Settings'!$B$2+1),$G190*(MIN('Settings'!$B$3,'Settings'!$B$5)-$F190+1)/('Settings'!$B$5-'Settings'!$B$2+1))))</f>
        <v/>
      </c>
      <c r="K190" s="13">
        <f>IF($A190="","",SUMIFS('Requests log'!$N$2:$N$1001,'Requests log'!$B$2:$B$1001,$A190,'Requests log'!$D$2:$D$1001,$C190))</f>
        <v/>
      </c>
      <c r="L190" s="13">
        <f>IF($A190="","",SUMIFS('Requests log'!$O$2:$O$1001,'Requests log'!$B$2:$B$1001,$A190,'Requests log'!$D$2:$D$1001,$C190))</f>
        <v/>
      </c>
      <c r="M190" s="13">
        <f>IF($A190="","",SUMIFS('Requests log'!$I$2:$I$1001,'Requests log'!$B$2:$B$1001,$A190,'Requests log'!$D$2:$D$1001,$C190,'Requests log'!$J$2:$J$1001,"Pending"))</f>
        <v/>
      </c>
      <c r="N190" s="13">
        <f>IF($A190="","",I190+J190-K190-L190-M190)</f>
        <v/>
      </c>
      <c r="O190" s="13">
        <f>IF($A190="","",N190/('Settings'!$B$4*E190))</f>
        <v/>
      </c>
    </row>
    <row r="191">
      <c r="A191" s="14">
        <f>IF(INDEX('Employees'!$I$2:$I$101,INT((ROW()-2)/3)+1)="","",IF(INDEX('Employees'!$I$2:$I$101,INT((ROW()-2)/3)+1)&lt;&gt;"OK",NA(),INDEX('Employees'!$A$2:$A$101,INT((ROW()-2)/3)+1)))</f>
        <v/>
      </c>
      <c r="B191" s="8">
        <f>IF($A191="","",VLOOKUP($A191,'Employees'!$A$2:$I$101,2,FALSE))</f>
        <v/>
      </c>
      <c r="C191" s="8">
        <f>IF($A191="","",INDEX('Settings'!$H$11:$H$13,MOD(ROW()-2,3)+1))</f>
        <v/>
      </c>
      <c r="D191" s="8">
        <f>IF($A191="","",VLOOKUP($A191,'Employees'!$A$2:$I$101,4,FALSE))</f>
        <v/>
      </c>
      <c r="E191" s="13">
        <f>IF($A191="","",VLOOKUP($A191,'Employees'!$A$2:$I$101,5,FALSE))</f>
        <v/>
      </c>
      <c r="F191" s="6">
        <f>IF($A191="","",MAX('Settings'!$B$2,VLOOKUP($A191,'Employees'!$A$2:$I$101,3,FALSE)))</f>
        <v/>
      </c>
      <c r="G191" s="13">
        <f>IF($A191="","",IF(OR('Settings'!$B$7&lt;&gt;"OK",INDEX('Settings'!$F$11:$F$16,MATCH($D191&amp;"_"&amp;$C191,'Settings'!$E$11:$E$16,0))&lt;&gt;"OK"),NA(),INDEX('Settings'!$C$11:$C$16,MATCH($D191&amp;"_"&amp;$C191,'Settings'!$E$11:$E$16,0))*'Settings'!$B$4*$E191))</f>
        <v/>
      </c>
      <c r="H191" s="8">
        <f>IF($A191="","",INDEX('Settings'!$D$11:$D$16,MATCH($D191&amp;"_"&amp;$C191,'Settings'!$E$11:$E$16,0)))</f>
        <v/>
      </c>
      <c r="I191" s="13">
        <f>IF($A191="","",INDEX('Employees'!$F$2:$H$101,MATCH($A191,'Employees'!$A$2:$A$101,0),MATCH($C191,'Settings'!$H$11:$H$13,0)))</f>
        <v/>
      </c>
      <c r="J191" s="13">
        <f>IF($A191="","",IF(OR('Settings'!$B$3&lt;$F191,$F191&gt;'Settings'!$B$5),0,IF($H191="Front-loaded",$G191*('Settings'!$B$5-$F191+1)/('Settings'!$B$5-'Settings'!$B$2+1),$G191*(MIN('Settings'!$B$3,'Settings'!$B$5)-$F191+1)/('Settings'!$B$5-'Settings'!$B$2+1))))</f>
        <v/>
      </c>
      <c r="K191" s="13">
        <f>IF($A191="","",SUMIFS('Requests log'!$N$2:$N$1001,'Requests log'!$B$2:$B$1001,$A191,'Requests log'!$D$2:$D$1001,$C191))</f>
        <v/>
      </c>
      <c r="L191" s="13">
        <f>IF($A191="","",SUMIFS('Requests log'!$O$2:$O$1001,'Requests log'!$B$2:$B$1001,$A191,'Requests log'!$D$2:$D$1001,$C191))</f>
        <v/>
      </c>
      <c r="M191" s="13">
        <f>IF($A191="","",SUMIFS('Requests log'!$I$2:$I$1001,'Requests log'!$B$2:$B$1001,$A191,'Requests log'!$D$2:$D$1001,$C191,'Requests log'!$J$2:$J$1001,"Pending"))</f>
        <v/>
      </c>
      <c r="N191" s="13">
        <f>IF($A191="","",I191+J191-K191-L191-M191)</f>
        <v/>
      </c>
      <c r="O191" s="13">
        <f>IF($A191="","",N191/('Settings'!$B$4*E191))</f>
        <v/>
      </c>
    </row>
    <row r="192">
      <c r="A192" s="14">
        <f>IF(INDEX('Employees'!$I$2:$I$101,INT((ROW()-2)/3)+1)="","",IF(INDEX('Employees'!$I$2:$I$101,INT((ROW()-2)/3)+1)&lt;&gt;"OK",NA(),INDEX('Employees'!$A$2:$A$101,INT((ROW()-2)/3)+1)))</f>
        <v/>
      </c>
      <c r="B192" s="8">
        <f>IF($A192="","",VLOOKUP($A192,'Employees'!$A$2:$I$101,2,FALSE))</f>
        <v/>
      </c>
      <c r="C192" s="8">
        <f>IF($A192="","",INDEX('Settings'!$H$11:$H$13,MOD(ROW()-2,3)+1))</f>
        <v/>
      </c>
      <c r="D192" s="8">
        <f>IF($A192="","",VLOOKUP($A192,'Employees'!$A$2:$I$101,4,FALSE))</f>
        <v/>
      </c>
      <c r="E192" s="13">
        <f>IF($A192="","",VLOOKUP($A192,'Employees'!$A$2:$I$101,5,FALSE))</f>
        <v/>
      </c>
      <c r="F192" s="6">
        <f>IF($A192="","",MAX('Settings'!$B$2,VLOOKUP($A192,'Employees'!$A$2:$I$101,3,FALSE)))</f>
        <v/>
      </c>
      <c r="G192" s="13">
        <f>IF($A192="","",IF(OR('Settings'!$B$7&lt;&gt;"OK",INDEX('Settings'!$F$11:$F$16,MATCH($D192&amp;"_"&amp;$C192,'Settings'!$E$11:$E$16,0))&lt;&gt;"OK"),NA(),INDEX('Settings'!$C$11:$C$16,MATCH($D192&amp;"_"&amp;$C192,'Settings'!$E$11:$E$16,0))*'Settings'!$B$4*$E192))</f>
        <v/>
      </c>
      <c r="H192" s="8">
        <f>IF($A192="","",INDEX('Settings'!$D$11:$D$16,MATCH($D192&amp;"_"&amp;$C192,'Settings'!$E$11:$E$16,0)))</f>
        <v/>
      </c>
      <c r="I192" s="13">
        <f>IF($A192="","",INDEX('Employees'!$F$2:$H$101,MATCH($A192,'Employees'!$A$2:$A$101,0),MATCH($C192,'Settings'!$H$11:$H$13,0)))</f>
        <v/>
      </c>
      <c r="J192" s="13">
        <f>IF($A192="","",IF(OR('Settings'!$B$3&lt;$F192,$F192&gt;'Settings'!$B$5),0,IF($H192="Front-loaded",$G192*('Settings'!$B$5-$F192+1)/('Settings'!$B$5-'Settings'!$B$2+1),$G192*(MIN('Settings'!$B$3,'Settings'!$B$5)-$F192+1)/('Settings'!$B$5-'Settings'!$B$2+1))))</f>
        <v/>
      </c>
      <c r="K192" s="13">
        <f>IF($A192="","",SUMIFS('Requests log'!$N$2:$N$1001,'Requests log'!$B$2:$B$1001,$A192,'Requests log'!$D$2:$D$1001,$C192))</f>
        <v/>
      </c>
      <c r="L192" s="13">
        <f>IF($A192="","",SUMIFS('Requests log'!$O$2:$O$1001,'Requests log'!$B$2:$B$1001,$A192,'Requests log'!$D$2:$D$1001,$C192))</f>
        <v/>
      </c>
      <c r="M192" s="13">
        <f>IF($A192="","",SUMIFS('Requests log'!$I$2:$I$1001,'Requests log'!$B$2:$B$1001,$A192,'Requests log'!$D$2:$D$1001,$C192,'Requests log'!$J$2:$J$1001,"Pending"))</f>
        <v/>
      </c>
      <c r="N192" s="13">
        <f>IF($A192="","",I192+J192-K192-L192-M192)</f>
        <v/>
      </c>
      <c r="O192" s="13">
        <f>IF($A192="","",N192/('Settings'!$B$4*E192))</f>
        <v/>
      </c>
    </row>
    <row r="193">
      <c r="A193" s="14">
        <f>IF(INDEX('Employees'!$I$2:$I$101,INT((ROW()-2)/3)+1)="","",IF(INDEX('Employees'!$I$2:$I$101,INT((ROW()-2)/3)+1)&lt;&gt;"OK",NA(),INDEX('Employees'!$A$2:$A$101,INT((ROW()-2)/3)+1)))</f>
        <v/>
      </c>
      <c r="B193" s="8">
        <f>IF($A193="","",VLOOKUP($A193,'Employees'!$A$2:$I$101,2,FALSE))</f>
        <v/>
      </c>
      <c r="C193" s="8">
        <f>IF($A193="","",INDEX('Settings'!$H$11:$H$13,MOD(ROW()-2,3)+1))</f>
        <v/>
      </c>
      <c r="D193" s="8">
        <f>IF($A193="","",VLOOKUP($A193,'Employees'!$A$2:$I$101,4,FALSE))</f>
        <v/>
      </c>
      <c r="E193" s="13">
        <f>IF($A193="","",VLOOKUP($A193,'Employees'!$A$2:$I$101,5,FALSE))</f>
        <v/>
      </c>
      <c r="F193" s="6">
        <f>IF($A193="","",MAX('Settings'!$B$2,VLOOKUP($A193,'Employees'!$A$2:$I$101,3,FALSE)))</f>
        <v/>
      </c>
      <c r="G193" s="13">
        <f>IF($A193="","",IF(OR('Settings'!$B$7&lt;&gt;"OK",INDEX('Settings'!$F$11:$F$16,MATCH($D193&amp;"_"&amp;$C193,'Settings'!$E$11:$E$16,0))&lt;&gt;"OK"),NA(),INDEX('Settings'!$C$11:$C$16,MATCH($D193&amp;"_"&amp;$C193,'Settings'!$E$11:$E$16,0))*'Settings'!$B$4*$E193))</f>
        <v/>
      </c>
      <c r="H193" s="8">
        <f>IF($A193="","",INDEX('Settings'!$D$11:$D$16,MATCH($D193&amp;"_"&amp;$C193,'Settings'!$E$11:$E$16,0)))</f>
        <v/>
      </c>
      <c r="I193" s="13">
        <f>IF($A193="","",INDEX('Employees'!$F$2:$H$101,MATCH($A193,'Employees'!$A$2:$A$101,0),MATCH($C193,'Settings'!$H$11:$H$13,0)))</f>
        <v/>
      </c>
      <c r="J193" s="13">
        <f>IF($A193="","",IF(OR('Settings'!$B$3&lt;$F193,$F193&gt;'Settings'!$B$5),0,IF($H193="Front-loaded",$G193*('Settings'!$B$5-$F193+1)/('Settings'!$B$5-'Settings'!$B$2+1),$G193*(MIN('Settings'!$B$3,'Settings'!$B$5)-$F193+1)/('Settings'!$B$5-'Settings'!$B$2+1))))</f>
        <v/>
      </c>
      <c r="K193" s="13">
        <f>IF($A193="","",SUMIFS('Requests log'!$N$2:$N$1001,'Requests log'!$B$2:$B$1001,$A193,'Requests log'!$D$2:$D$1001,$C193))</f>
        <v/>
      </c>
      <c r="L193" s="13">
        <f>IF($A193="","",SUMIFS('Requests log'!$O$2:$O$1001,'Requests log'!$B$2:$B$1001,$A193,'Requests log'!$D$2:$D$1001,$C193))</f>
        <v/>
      </c>
      <c r="M193" s="13">
        <f>IF($A193="","",SUMIFS('Requests log'!$I$2:$I$1001,'Requests log'!$B$2:$B$1001,$A193,'Requests log'!$D$2:$D$1001,$C193,'Requests log'!$J$2:$J$1001,"Pending"))</f>
        <v/>
      </c>
      <c r="N193" s="13">
        <f>IF($A193="","",I193+J193-K193-L193-M193)</f>
        <v/>
      </c>
      <c r="O193" s="13">
        <f>IF($A193="","",N193/('Settings'!$B$4*E193))</f>
        <v/>
      </c>
    </row>
    <row r="194">
      <c r="A194" s="14">
        <f>IF(INDEX('Employees'!$I$2:$I$101,INT((ROW()-2)/3)+1)="","",IF(INDEX('Employees'!$I$2:$I$101,INT((ROW()-2)/3)+1)&lt;&gt;"OK",NA(),INDEX('Employees'!$A$2:$A$101,INT((ROW()-2)/3)+1)))</f>
        <v/>
      </c>
      <c r="B194" s="8">
        <f>IF($A194="","",VLOOKUP($A194,'Employees'!$A$2:$I$101,2,FALSE))</f>
        <v/>
      </c>
      <c r="C194" s="8">
        <f>IF($A194="","",INDEX('Settings'!$H$11:$H$13,MOD(ROW()-2,3)+1))</f>
        <v/>
      </c>
      <c r="D194" s="8">
        <f>IF($A194="","",VLOOKUP($A194,'Employees'!$A$2:$I$101,4,FALSE))</f>
        <v/>
      </c>
      <c r="E194" s="13">
        <f>IF($A194="","",VLOOKUP($A194,'Employees'!$A$2:$I$101,5,FALSE))</f>
        <v/>
      </c>
      <c r="F194" s="6">
        <f>IF($A194="","",MAX('Settings'!$B$2,VLOOKUP($A194,'Employees'!$A$2:$I$101,3,FALSE)))</f>
        <v/>
      </c>
      <c r="G194" s="13">
        <f>IF($A194="","",IF(OR('Settings'!$B$7&lt;&gt;"OK",INDEX('Settings'!$F$11:$F$16,MATCH($D194&amp;"_"&amp;$C194,'Settings'!$E$11:$E$16,0))&lt;&gt;"OK"),NA(),INDEX('Settings'!$C$11:$C$16,MATCH($D194&amp;"_"&amp;$C194,'Settings'!$E$11:$E$16,0))*'Settings'!$B$4*$E194))</f>
        <v/>
      </c>
      <c r="H194" s="8">
        <f>IF($A194="","",INDEX('Settings'!$D$11:$D$16,MATCH($D194&amp;"_"&amp;$C194,'Settings'!$E$11:$E$16,0)))</f>
        <v/>
      </c>
      <c r="I194" s="13">
        <f>IF($A194="","",INDEX('Employees'!$F$2:$H$101,MATCH($A194,'Employees'!$A$2:$A$101,0),MATCH($C194,'Settings'!$H$11:$H$13,0)))</f>
        <v/>
      </c>
      <c r="J194" s="13">
        <f>IF($A194="","",IF(OR('Settings'!$B$3&lt;$F194,$F194&gt;'Settings'!$B$5),0,IF($H194="Front-loaded",$G194*('Settings'!$B$5-$F194+1)/('Settings'!$B$5-'Settings'!$B$2+1),$G194*(MIN('Settings'!$B$3,'Settings'!$B$5)-$F194+1)/('Settings'!$B$5-'Settings'!$B$2+1))))</f>
        <v/>
      </c>
      <c r="K194" s="13">
        <f>IF($A194="","",SUMIFS('Requests log'!$N$2:$N$1001,'Requests log'!$B$2:$B$1001,$A194,'Requests log'!$D$2:$D$1001,$C194))</f>
        <v/>
      </c>
      <c r="L194" s="13">
        <f>IF($A194="","",SUMIFS('Requests log'!$O$2:$O$1001,'Requests log'!$B$2:$B$1001,$A194,'Requests log'!$D$2:$D$1001,$C194))</f>
        <v/>
      </c>
      <c r="M194" s="13">
        <f>IF($A194="","",SUMIFS('Requests log'!$I$2:$I$1001,'Requests log'!$B$2:$B$1001,$A194,'Requests log'!$D$2:$D$1001,$C194,'Requests log'!$J$2:$J$1001,"Pending"))</f>
        <v/>
      </c>
      <c r="N194" s="13">
        <f>IF($A194="","",I194+J194-K194-L194-M194)</f>
        <v/>
      </c>
      <c r="O194" s="13">
        <f>IF($A194="","",N194/('Settings'!$B$4*E194))</f>
        <v/>
      </c>
    </row>
    <row r="195">
      <c r="A195" s="14">
        <f>IF(INDEX('Employees'!$I$2:$I$101,INT((ROW()-2)/3)+1)="","",IF(INDEX('Employees'!$I$2:$I$101,INT((ROW()-2)/3)+1)&lt;&gt;"OK",NA(),INDEX('Employees'!$A$2:$A$101,INT((ROW()-2)/3)+1)))</f>
        <v/>
      </c>
      <c r="B195" s="8">
        <f>IF($A195="","",VLOOKUP($A195,'Employees'!$A$2:$I$101,2,FALSE))</f>
        <v/>
      </c>
      <c r="C195" s="8">
        <f>IF($A195="","",INDEX('Settings'!$H$11:$H$13,MOD(ROW()-2,3)+1))</f>
        <v/>
      </c>
      <c r="D195" s="8">
        <f>IF($A195="","",VLOOKUP($A195,'Employees'!$A$2:$I$101,4,FALSE))</f>
        <v/>
      </c>
      <c r="E195" s="13">
        <f>IF($A195="","",VLOOKUP($A195,'Employees'!$A$2:$I$101,5,FALSE))</f>
        <v/>
      </c>
      <c r="F195" s="6">
        <f>IF($A195="","",MAX('Settings'!$B$2,VLOOKUP($A195,'Employees'!$A$2:$I$101,3,FALSE)))</f>
        <v/>
      </c>
      <c r="G195" s="13">
        <f>IF($A195="","",IF(OR('Settings'!$B$7&lt;&gt;"OK",INDEX('Settings'!$F$11:$F$16,MATCH($D195&amp;"_"&amp;$C195,'Settings'!$E$11:$E$16,0))&lt;&gt;"OK"),NA(),INDEX('Settings'!$C$11:$C$16,MATCH($D195&amp;"_"&amp;$C195,'Settings'!$E$11:$E$16,0))*'Settings'!$B$4*$E195))</f>
        <v/>
      </c>
      <c r="H195" s="8">
        <f>IF($A195="","",INDEX('Settings'!$D$11:$D$16,MATCH($D195&amp;"_"&amp;$C195,'Settings'!$E$11:$E$16,0)))</f>
        <v/>
      </c>
      <c r="I195" s="13">
        <f>IF($A195="","",INDEX('Employees'!$F$2:$H$101,MATCH($A195,'Employees'!$A$2:$A$101,0),MATCH($C195,'Settings'!$H$11:$H$13,0)))</f>
        <v/>
      </c>
      <c r="J195" s="13">
        <f>IF($A195="","",IF(OR('Settings'!$B$3&lt;$F195,$F195&gt;'Settings'!$B$5),0,IF($H195="Front-loaded",$G195*('Settings'!$B$5-$F195+1)/('Settings'!$B$5-'Settings'!$B$2+1),$G195*(MIN('Settings'!$B$3,'Settings'!$B$5)-$F195+1)/('Settings'!$B$5-'Settings'!$B$2+1))))</f>
        <v/>
      </c>
      <c r="K195" s="13">
        <f>IF($A195="","",SUMIFS('Requests log'!$N$2:$N$1001,'Requests log'!$B$2:$B$1001,$A195,'Requests log'!$D$2:$D$1001,$C195))</f>
        <v/>
      </c>
      <c r="L195" s="13">
        <f>IF($A195="","",SUMIFS('Requests log'!$O$2:$O$1001,'Requests log'!$B$2:$B$1001,$A195,'Requests log'!$D$2:$D$1001,$C195))</f>
        <v/>
      </c>
      <c r="M195" s="13">
        <f>IF($A195="","",SUMIFS('Requests log'!$I$2:$I$1001,'Requests log'!$B$2:$B$1001,$A195,'Requests log'!$D$2:$D$1001,$C195,'Requests log'!$J$2:$J$1001,"Pending"))</f>
        <v/>
      </c>
      <c r="N195" s="13">
        <f>IF($A195="","",I195+J195-K195-L195-M195)</f>
        <v/>
      </c>
      <c r="O195" s="13">
        <f>IF($A195="","",N195/('Settings'!$B$4*E195))</f>
        <v/>
      </c>
    </row>
    <row r="196">
      <c r="A196" s="14">
        <f>IF(INDEX('Employees'!$I$2:$I$101,INT((ROW()-2)/3)+1)="","",IF(INDEX('Employees'!$I$2:$I$101,INT((ROW()-2)/3)+1)&lt;&gt;"OK",NA(),INDEX('Employees'!$A$2:$A$101,INT((ROW()-2)/3)+1)))</f>
        <v/>
      </c>
      <c r="B196" s="8">
        <f>IF($A196="","",VLOOKUP($A196,'Employees'!$A$2:$I$101,2,FALSE))</f>
        <v/>
      </c>
      <c r="C196" s="8">
        <f>IF($A196="","",INDEX('Settings'!$H$11:$H$13,MOD(ROW()-2,3)+1))</f>
        <v/>
      </c>
      <c r="D196" s="8">
        <f>IF($A196="","",VLOOKUP($A196,'Employees'!$A$2:$I$101,4,FALSE))</f>
        <v/>
      </c>
      <c r="E196" s="13">
        <f>IF($A196="","",VLOOKUP($A196,'Employees'!$A$2:$I$101,5,FALSE))</f>
        <v/>
      </c>
      <c r="F196" s="6">
        <f>IF($A196="","",MAX('Settings'!$B$2,VLOOKUP($A196,'Employees'!$A$2:$I$101,3,FALSE)))</f>
        <v/>
      </c>
      <c r="G196" s="13">
        <f>IF($A196="","",IF(OR('Settings'!$B$7&lt;&gt;"OK",INDEX('Settings'!$F$11:$F$16,MATCH($D196&amp;"_"&amp;$C196,'Settings'!$E$11:$E$16,0))&lt;&gt;"OK"),NA(),INDEX('Settings'!$C$11:$C$16,MATCH($D196&amp;"_"&amp;$C196,'Settings'!$E$11:$E$16,0))*'Settings'!$B$4*$E196))</f>
        <v/>
      </c>
      <c r="H196" s="8">
        <f>IF($A196="","",INDEX('Settings'!$D$11:$D$16,MATCH($D196&amp;"_"&amp;$C196,'Settings'!$E$11:$E$16,0)))</f>
        <v/>
      </c>
      <c r="I196" s="13">
        <f>IF($A196="","",INDEX('Employees'!$F$2:$H$101,MATCH($A196,'Employees'!$A$2:$A$101,0),MATCH($C196,'Settings'!$H$11:$H$13,0)))</f>
        <v/>
      </c>
      <c r="J196" s="13">
        <f>IF($A196="","",IF(OR('Settings'!$B$3&lt;$F196,$F196&gt;'Settings'!$B$5),0,IF($H196="Front-loaded",$G196*('Settings'!$B$5-$F196+1)/('Settings'!$B$5-'Settings'!$B$2+1),$G196*(MIN('Settings'!$B$3,'Settings'!$B$5)-$F196+1)/('Settings'!$B$5-'Settings'!$B$2+1))))</f>
        <v/>
      </c>
      <c r="K196" s="13">
        <f>IF($A196="","",SUMIFS('Requests log'!$N$2:$N$1001,'Requests log'!$B$2:$B$1001,$A196,'Requests log'!$D$2:$D$1001,$C196))</f>
        <v/>
      </c>
      <c r="L196" s="13">
        <f>IF($A196="","",SUMIFS('Requests log'!$O$2:$O$1001,'Requests log'!$B$2:$B$1001,$A196,'Requests log'!$D$2:$D$1001,$C196))</f>
        <v/>
      </c>
      <c r="M196" s="13">
        <f>IF($A196="","",SUMIFS('Requests log'!$I$2:$I$1001,'Requests log'!$B$2:$B$1001,$A196,'Requests log'!$D$2:$D$1001,$C196,'Requests log'!$J$2:$J$1001,"Pending"))</f>
        <v/>
      </c>
      <c r="N196" s="13">
        <f>IF($A196="","",I196+J196-K196-L196-M196)</f>
        <v/>
      </c>
      <c r="O196" s="13">
        <f>IF($A196="","",N196/('Settings'!$B$4*E196))</f>
        <v/>
      </c>
    </row>
    <row r="197">
      <c r="A197" s="14">
        <f>IF(INDEX('Employees'!$I$2:$I$101,INT((ROW()-2)/3)+1)="","",IF(INDEX('Employees'!$I$2:$I$101,INT((ROW()-2)/3)+1)&lt;&gt;"OK",NA(),INDEX('Employees'!$A$2:$A$101,INT((ROW()-2)/3)+1)))</f>
        <v/>
      </c>
      <c r="B197" s="8">
        <f>IF($A197="","",VLOOKUP($A197,'Employees'!$A$2:$I$101,2,FALSE))</f>
        <v/>
      </c>
      <c r="C197" s="8">
        <f>IF($A197="","",INDEX('Settings'!$H$11:$H$13,MOD(ROW()-2,3)+1))</f>
        <v/>
      </c>
      <c r="D197" s="8">
        <f>IF($A197="","",VLOOKUP($A197,'Employees'!$A$2:$I$101,4,FALSE))</f>
        <v/>
      </c>
      <c r="E197" s="13">
        <f>IF($A197="","",VLOOKUP($A197,'Employees'!$A$2:$I$101,5,FALSE))</f>
        <v/>
      </c>
      <c r="F197" s="6">
        <f>IF($A197="","",MAX('Settings'!$B$2,VLOOKUP($A197,'Employees'!$A$2:$I$101,3,FALSE)))</f>
        <v/>
      </c>
      <c r="G197" s="13">
        <f>IF($A197="","",IF(OR('Settings'!$B$7&lt;&gt;"OK",INDEX('Settings'!$F$11:$F$16,MATCH($D197&amp;"_"&amp;$C197,'Settings'!$E$11:$E$16,0))&lt;&gt;"OK"),NA(),INDEX('Settings'!$C$11:$C$16,MATCH($D197&amp;"_"&amp;$C197,'Settings'!$E$11:$E$16,0))*'Settings'!$B$4*$E197))</f>
        <v/>
      </c>
      <c r="H197" s="8">
        <f>IF($A197="","",INDEX('Settings'!$D$11:$D$16,MATCH($D197&amp;"_"&amp;$C197,'Settings'!$E$11:$E$16,0)))</f>
        <v/>
      </c>
      <c r="I197" s="13">
        <f>IF($A197="","",INDEX('Employees'!$F$2:$H$101,MATCH($A197,'Employees'!$A$2:$A$101,0),MATCH($C197,'Settings'!$H$11:$H$13,0)))</f>
        <v/>
      </c>
      <c r="J197" s="13">
        <f>IF($A197="","",IF(OR('Settings'!$B$3&lt;$F197,$F197&gt;'Settings'!$B$5),0,IF($H197="Front-loaded",$G197*('Settings'!$B$5-$F197+1)/('Settings'!$B$5-'Settings'!$B$2+1),$G197*(MIN('Settings'!$B$3,'Settings'!$B$5)-$F197+1)/('Settings'!$B$5-'Settings'!$B$2+1))))</f>
        <v/>
      </c>
      <c r="K197" s="13">
        <f>IF($A197="","",SUMIFS('Requests log'!$N$2:$N$1001,'Requests log'!$B$2:$B$1001,$A197,'Requests log'!$D$2:$D$1001,$C197))</f>
        <v/>
      </c>
      <c r="L197" s="13">
        <f>IF($A197="","",SUMIFS('Requests log'!$O$2:$O$1001,'Requests log'!$B$2:$B$1001,$A197,'Requests log'!$D$2:$D$1001,$C197))</f>
        <v/>
      </c>
      <c r="M197" s="13">
        <f>IF($A197="","",SUMIFS('Requests log'!$I$2:$I$1001,'Requests log'!$B$2:$B$1001,$A197,'Requests log'!$D$2:$D$1001,$C197,'Requests log'!$J$2:$J$1001,"Pending"))</f>
        <v/>
      </c>
      <c r="N197" s="13">
        <f>IF($A197="","",I197+J197-K197-L197-M197)</f>
        <v/>
      </c>
      <c r="O197" s="13">
        <f>IF($A197="","",N197/('Settings'!$B$4*E197))</f>
        <v/>
      </c>
    </row>
    <row r="198">
      <c r="A198" s="14">
        <f>IF(INDEX('Employees'!$I$2:$I$101,INT((ROW()-2)/3)+1)="","",IF(INDEX('Employees'!$I$2:$I$101,INT((ROW()-2)/3)+1)&lt;&gt;"OK",NA(),INDEX('Employees'!$A$2:$A$101,INT((ROW()-2)/3)+1)))</f>
        <v/>
      </c>
      <c r="B198" s="8">
        <f>IF($A198="","",VLOOKUP($A198,'Employees'!$A$2:$I$101,2,FALSE))</f>
        <v/>
      </c>
      <c r="C198" s="8">
        <f>IF($A198="","",INDEX('Settings'!$H$11:$H$13,MOD(ROW()-2,3)+1))</f>
        <v/>
      </c>
      <c r="D198" s="8">
        <f>IF($A198="","",VLOOKUP($A198,'Employees'!$A$2:$I$101,4,FALSE))</f>
        <v/>
      </c>
      <c r="E198" s="13">
        <f>IF($A198="","",VLOOKUP($A198,'Employees'!$A$2:$I$101,5,FALSE))</f>
        <v/>
      </c>
      <c r="F198" s="6">
        <f>IF($A198="","",MAX('Settings'!$B$2,VLOOKUP($A198,'Employees'!$A$2:$I$101,3,FALSE)))</f>
        <v/>
      </c>
      <c r="G198" s="13">
        <f>IF($A198="","",IF(OR('Settings'!$B$7&lt;&gt;"OK",INDEX('Settings'!$F$11:$F$16,MATCH($D198&amp;"_"&amp;$C198,'Settings'!$E$11:$E$16,0))&lt;&gt;"OK"),NA(),INDEX('Settings'!$C$11:$C$16,MATCH($D198&amp;"_"&amp;$C198,'Settings'!$E$11:$E$16,0))*'Settings'!$B$4*$E198))</f>
        <v/>
      </c>
      <c r="H198" s="8">
        <f>IF($A198="","",INDEX('Settings'!$D$11:$D$16,MATCH($D198&amp;"_"&amp;$C198,'Settings'!$E$11:$E$16,0)))</f>
        <v/>
      </c>
      <c r="I198" s="13">
        <f>IF($A198="","",INDEX('Employees'!$F$2:$H$101,MATCH($A198,'Employees'!$A$2:$A$101,0),MATCH($C198,'Settings'!$H$11:$H$13,0)))</f>
        <v/>
      </c>
      <c r="J198" s="13">
        <f>IF($A198="","",IF(OR('Settings'!$B$3&lt;$F198,$F198&gt;'Settings'!$B$5),0,IF($H198="Front-loaded",$G198*('Settings'!$B$5-$F198+1)/('Settings'!$B$5-'Settings'!$B$2+1),$G198*(MIN('Settings'!$B$3,'Settings'!$B$5)-$F198+1)/('Settings'!$B$5-'Settings'!$B$2+1))))</f>
        <v/>
      </c>
      <c r="K198" s="13">
        <f>IF($A198="","",SUMIFS('Requests log'!$N$2:$N$1001,'Requests log'!$B$2:$B$1001,$A198,'Requests log'!$D$2:$D$1001,$C198))</f>
        <v/>
      </c>
      <c r="L198" s="13">
        <f>IF($A198="","",SUMIFS('Requests log'!$O$2:$O$1001,'Requests log'!$B$2:$B$1001,$A198,'Requests log'!$D$2:$D$1001,$C198))</f>
        <v/>
      </c>
      <c r="M198" s="13">
        <f>IF($A198="","",SUMIFS('Requests log'!$I$2:$I$1001,'Requests log'!$B$2:$B$1001,$A198,'Requests log'!$D$2:$D$1001,$C198,'Requests log'!$J$2:$J$1001,"Pending"))</f>
        <v/>
      </c>
      <c r="N198" s="13">
        <f>IF($A198="","",I198+J198-K198-L198-M198)</f>
        <v/>
      </c>
      <c r="O198" s="13">
        <f>IF($A198="","",N198/('Settings'!$B$4*E198))</f>
        <v/>
      </c>
    </row>
    <row r="199">
      <c r="A199" s="14">
        <f>IF(INDEX('Employees'!$I$2:$I$101,INT((ROW()-2)/3)+1)="","",IF(INDEX('Employees'!$I$2:$I$101,INT((ROW()-2)/3)+1)&lt;&gt;"OK",NA(),INDEX('Employees'!$A$2:$A$101,INT((ROW()-2)/3)+1)))</f>
        <v/>
      </c>
      <c r="B199" s="8">
        <f>IF($A199="","",VLOOKUP($A199,'Employees'!$A$2:$I$101,2,FALSE))</f>
        <v/>
      </c>
      <c r="C199" s="8">
        <f>IF($A199="","",INDEX('Settings'!$H$11:$H$13,MOD(ROW()-2,3)+1))</f>
        <v/>
      </c>
      <c r="D199" s="8">
        <f>IF($A199="","",VLOOKUP($A199,'Employees'!$A$2:$I$101,4,FALSE))</f>
        <v/>
      </c>
      <c r="E199" s="13">
        <f>IF($A199="","",VLOOKUP($A199,'Employees'!$A$2:$I$101,5,FALSE))</f>
        <v/>
      </c>
      <c r="F199" s="6">
        <f>IF($A199="","",MAX('Settings'!$B$2,VLOOKUP($A199,'Employees'!$A$2:$I$101,3,FALSE)))</f>
        <v/>
      </c>
      <c r="G199" s="13">
        <f>IF($A199="","",IF(OR('Settings'!$B$7&lt;&gt;"OK",INDEX('Settings'!$F$11:$F$16,MATCH($D199&amp;"_"&amp;$C199,'Settings'!$E$11:$E$16,0))&lt;&gt;"OK"),NA(),INDEX('Settings'!$C$11:$C$16,MATCH($D199&amp;"_"&amp;$C199,'Settings'!$E$11:$E$16,0))*'Settings'!$B$4*$E199))</f>
        <v/>
      </c>
      <c r="H199" s="8">
        <f>IF($A199="","",INDEX('Settings'!$D$11:$D$16,MATCH($D199&amp;"_"&amp;$C199,'Settings'!$E$11:$E$16,0)))</f>
        <v/>
      </c>
      <c r="I199" s="13">
        <f>IF($A199="","",INDEX('Employees'!$F$2:$H$101,MATCH($A199,'Employees'!$A$2:$A$101,0),MATCH($C199,'Settings'!$H$11:$H$13,0)))</f>
        <v/>
      </c>
      <c r="J199" s="13">
        <f>IF($A199="","",IF(OR('Settings'!$B$3&lt;$F199,$F199&gt;'Settings'!$B$5),0,IF($H199="Front-loaded",$G199*('Settings'!$B$5-$F199+1)/('Settings'!$B$5-'Settings'!$B$2+1),$G199*(MIN('Settings'!$B$3,'Settings'!$B$5)-$F199+1)/('Settings'!$B$5-'Settings'!$B$2+1))))</f>
        <v/>
      </c>
      <c r="K199" s="13">
        <f>IF($A199="","",SUMIFS('Requests log'!$N$2:$N$1001,'Requests log'!$B$2:$B$1001,$A199,'Requests log'!$D$2:$D$1001,$C199))</f>
        <v/>
      </c>
      <c r="L199" s="13">
        <f>IF($A199="","",SUMIFS('Requests log'!$O$2:$O$1001,'Requests log'!$B$2:$B$1001,$A199,'Requests log'!$D$2:$D$1001,$C199))</f>
        <v/>
      </c>
      <c r="M199" s="13">
        <f>IF($A199="","",SUMIFS('Requests log'!$I$2:$I$1001,'Requests log'!$B$2:$B$1001,$A199,'Requests log'!$D$2:$D$1001,$C199,'Requests log'!$J$2:$J$1001,"Pending"))</f>
        <v/>
      </c>
      <c r="N199" s="13">
        <f>IF($A199="","",I199+J199-K199-L199-M199)</f>
        <v/>
      </c>
      <c r="O199" s="13">
        <f>IF($A199="","",N199/('Settings'!$B$4*E199))</f>
        <v/>
      </c>
    </row>
    <row r="200">
      <c r="A200" s="14">
        <f>IF(INDEX('Employees'!$I$2:$I$101,INT((ROW()-2)/3)+1)="","",IF(INDEX('Employees'!$I$2:$I$101,INT((ROW()-2)/3)+1)&lt;&gt;"OK",NA(),INDEX('Employees'!$A$2:$A$101,INT((ROW()-2)/3)+1)))</f>
        <v/>
      </c>
      <c r="B200" s="8">
        <f>IF($A200="","",VLOOKUP($A200,'Employees'!$A$2:$I$101,2,FALSE))</f>
        <v/>
      </c>
      <c r="C200" s="8">
        <f>IF($A200="","",INDEX('Settings'!$H$11:$H$13,MOD(ROW()-2,3)+1))</f>
        <v/>
      </c>
      <c r="D200" s="8">
        <f>IF($A200="","",VLOOKUP($A200,'Employees'!$A$2:$I$101,4,FALSE))</f>
        <v/>
      </c>
      <c r="E200" s="13">
        <f>IF($A200="","",VLOOKUP($A200,'Employees'!$A$2:$I$101,5,FALSE))</f>
        <v/>
      </c>
      <c r="F200" s="6">
        <f>IF($A200="","",MAX('Settings'!$B$2,VLOOKUP($A200,'Employees'!$A$2:$I$101,3,FALSE)))</f>
        <v/>
      </c>
      <c r="G200" s="13">
        <f>IF($A200="","",IF(OR('Settings'!$B$7&lt;&gt;"OK",INDEX('Settings'!$F$11:$F$16,MATCH($D200&amp;"_"&amp;$C200,'Settings'!$E$11:$E$16,0))&lt;&gt;"OK"),NA(),INDEX('Settings'!$C$11:$C$16,MATCH($D200&amp;"_"&amp;$C200,'Settings'!$E$11:$E$16,0))*'Settings'!$B$4*$E200))</f>
        <v/>
      </c>
      <c r="H200" s="8">
        <f>IF($A200="","",INDEX('Settings'!$D$11:$D$16,MATCH($D200&amp;"_"&amp;$C200,'Settings'!$E$11:$E$16,0)))</f>
        <v/>
      </c>
      <c r="I200" s="13">
        <f>IF($A200="","",INDEX('Employees'!$F$2:$H$101,MATCH($A200,'Employees'!$A$2:$A$101,0),MATCH($C200,'Settings'!$H$11:$H$13,0)))</f>
        <v/>
      </c>
      <c r="J200" s="13">
        <f>IF($A200="","",IF(OR('Settings'!$B$3&lt;$F200,$F200&gt;'Settings'!$B$5),0,IF($H200="Front-loaded",$G200*('Settings'!$B$5-$F200+1)/('Settings'!$B$5-'Settings'!$B$2+1),$G200*(MIN('Settings'!$B$3,'Settings'!$B$5)-$F200+1)/('Settings'!$B$5-'Settings'!$B$2+1))))</f>
        <v/>
      </c>
      <c r="K200" s="13">
        <f>IF($A200="","",SUMIFS('Requests log'!$N$2:$N$1001,'Requests log'!$B$2:$B$1001,$A200,'Requests log'!$D$2:$D$1001,$C200))</f>
        <v/>
      </c>
      <c r="L200" s="13">
        <f>IF($A200="","",SUMIFS('Requests log'!$O$2:$O$1001,'Requests log'!$B$2:$B$1001,$A200,'Requests log'!$D$2:$D$1001,$C200))</f>
        <v/>
      </c>
      <c r="M200" s="13">
        <f>IF($A200="","",SUMIFS('Requests log'!$I$2:$I$1001,'Requests log'!$B$2:$B$1001,$A200,'Requests log'!$D$2:$D$1001,$C200,'Requests log'!$J$2:$J$1001,"Pending"))</f>
        <v/>
      </c>
      <c r="N200" s="13">
        <f>IF($A200="","",I200+J200-K200-L200-M200)</f>
        <v/>
      </c>
      <c r="O200" s="13">
        <f>IF($A200="","",N200/('Settings'!$B$4*E200))</f>
        <v/>
      </c>
    </row>
    <row r="201">
      <c r="A201" s="14">
        <f>IF(INDEX('Employees'!$I$2:$I$101,INT((ROW()-2)/3)+1)="","",IF(INDEX('Employees'!$I$2:$I$101,INT((ROW()-2)/3)+1)&lt;&gt;"OK",NA(),INDEX('Employees'!$A$2:$A$101,INT((ROW()-2)/3)+1)))</f>
        <v/>
      </c>
      <c r="B201" s="8">
        <f>IF($A201="","",VLOOKUP($A201,'Employees'!$A$2:$I$101,2,FALSE))</f>
        <v/>
      </c>
      <c r="C201" s="8">
        <f>IF($A201="","",INDEX('Settings'!$H$11:$H$13,MOD(ROW()-2,3)+1))</f>
        <v/>
      </c>
      <c r="D201" s="8">
        <f>IF($A201="","",VLOOKUP($A201,'Employees'!$A$2:$I$101,4,FALSE))</f>
        <v/>
      </c>
      <c r="E201" s="13">
        <f>IF($A201="","",VLOOKUP($A201,'Employees'!$A$2:$I$101,5,FALSE))</f>
        <v/>
      </c>
      <c r="F201" s="6">
        <f>IF($A201="","",MAX('Settings'!$B$2,VLOOKUP($A201,'Employees'!$A$2:$I$101,3,FALSE)))</f>
        <v/>
      </c>
      <c r="G201" s="13">
        <f>IF($A201="","",IF(OR('Settings'!$B$7&lt;&gt;"OK",INDEX('Settings'!$F$11:$F$16,MATCH($D201&amp;"_"&amp;$C201,'Settings'!$E$11:$E$16,0))&lt;&gt;"OK"),NA(),INDEX('Settings'!$C$11:$C$16,MATCH($D201&amp;"_"&amp;$C201,'Settings'!$E$11:$E$16,0))*'Settings'!$B$4*$E201))</f>
        <v/>
      </c>
      <c r="H201" s="8">
        <f>IF($A201="","",INDEX('Settings'!$D$11:$D$16,MATCH($D201&amp;"_"&amp;$C201,'Settings'!$E$11:$E$16,0)))</f>
        <v/>
      </c>
      <c r="I201" s="13">
        <f>IF($A201="","",INDEX('Employees'!$F$2:$H$101,MATCH($A201,'Employees'!$A$2:$A$101,0),MATCH($C201,'Settings'!$H$11:$H$13,0)))</f>
        <v/>
      </c>
      <c r="J201" s="13">
        <f>IF($A201="","",IF(OR('Settings'!$B$3&lt;$F201,$F201&gt;'Settings'!$B$5),0,IF($H201="Front-loaded",$G201*('Settings'!$B$5-$F201+1)/('Settings'!$B$5-'Settings'!$B$2+1),$G201*(MIN('Settings'!$B$3,'Settings'!$B$5)-$F201+1)/('Settings'!$B$5-'Settings'!$B$2+1))))</f>
        <v/>
      </c>
      <c r="K201" s="13">
        <f>IF($A201="","",SUMIFS('Requests log'!$N$2:$N$1001,'Requests log'!$B$2:$B$1001,$A201,'Requests log'!$D$2:$D$1001,$C201))</f>
        <v/>
      </c>
      <c r="L201" s="13">
        <f>IF($A201="","",SUMIFS('Requests log'!$O$2:$O$1001,'Requests log'!$B$2:$B$1001,$A201,'Requests log'!$D$2:$D$1001,$C201))</f>
        <v/>
      </c>
      <c r="M201" s="13">
        <f>IF($A201="","",SUMIFS('Requests log'!$I$2:$I$1001,'Requests log'!$B$2:$B$1001,$A201,'Requests log'!$D$2:$D$1001,$C201,'Requests log'!$J$2:$J$1001,"Pending"))</f>
        <v/>
      </c>
      <c r="N201" s="13">
        <f>IF($A201="","",I201+J201-K201-L201-M201)</f>
        <v/>
      </c>
      <c r="O201" s="13">
        <f>IF($A201="","",N201/('Settings'!$B$4*E201))</f>
        <v/>
      </c>
    </row>
    <row r="202">
      <c r="A202" s="14">
        <f>IF(INDEX('Employees'!$I$2:$I$101,INT((ROW()-2)/3)+1)="","",IF(INDEX('Employees'!$I$2:$I$101,INT((ROW()-2)/3)+1)&lt;&gt;"OK",NA(),INDEX('Employees'!$A$2:$A$101,INT((ROW()-2)/3)+1)))</f>
        <v/>
      </c>
      <c r="B202" s="8">
        <f>IF($A202="","",VLOOKUP($A202,'Employees'!$A$2:$I$101,2,FALSE))</f>
        <v/>
      </c>
      <c r="C202" s="8">
        <f>IF($A202="","",INDEX('Settings'!$H$11:$H$13,MOD(ROW()-2,3)+1))</f>
        <v/>
      </c>
      <c r="D202" s="8">
        <f>IF($A202="","",VLOOKUP($A202,'Employees'!$A$2:$I$101,4,FALSE))</f>
        <v/>
      </c>
      <c r="E202" s="13">
        <f>IF($A202="","",VLOOKUP($A202,'Employees'!$A$2:$I$101,5,FALSE))</f>
        <v/>
      </c>
      <c r="F202" s="6">
        <f>IF($A202="","",MAX('Settings'!$B$2,VLOOKUP($A202,'Employees'!$A$2:$I$101,3,FALSE)))</f>
        <v/>
      </c>
      <c r="G202" s="13">
        <f>IF($A202="","",IF(OR('Settings'!$B$7&lt;&gt;"OK",INDEX('Settings'!$F$11:$F$16,MATCH($D202&amp;"_"&amp;$C202,'Settings'!$E$11:$E$16,0))&lt;&gt;"OK"),NA(),INDEX('Settings'!$C$11:$C$16,MATCH($D202&amp;"_"&amp;$C202,'Settings'!$E$11:$E$16,0))*'Settings'!$B$4*$E202))</f>
        <v/>
      </c>
      <c r="H202" s="8">
        <f>IF($A202="","",INDEX('Settings'!$D$11:$D$16,MATCH($D202&amp;"_"&amp;$C202,'Settings'!$E$11:$E$16,0)))</f>
        <v/>
      </c>
      <c r="I202" s="13">
        <f>IF($A202="","",INDEX('Employees'!$F$2:$H$101,MATCH($A202,'Employees'!$A$2:$A$101,0),MATCH($C202,'Settings'!$H$11:$H$13,0)))</f>
        <v/>
      </c>
      <c r="J202" s="13">
        <f>IF($A202="","",IF(OR('Settings'!$B$3&lt;$F202,$F202&gt;'Settings'!$B$5),0,IF($H202="Front-loaded",$G202*('Settings'!$B$5-$F202+1)/('Settings'!$B$5-'Settings'!$B$2+1),$G202*(MIN('Settings'!$B$3,'Settings'!$B$5)-$F202+1)/('Settings'!$B$5-'Settings'!$B$2+1))))</f>
        <v/>
      </c>
      <c r="K202" s="13">
        <f>IF($A202="","",SUMIFS('Requests log'!$N$2:$N$1001,'Requests log'!$B$2:$B$1001,$A202,'Requests log'!$D$2:$D$1001,$C202))</f>
        <v/>
      </c>
      <c r="L202" s="13">
        <f>IF($A202="","",SUMIFS('Requests log'!$O$2:$O$1001,'Requests log'!$B$2:$B$1001,$A202,'Requests log'!$D$2:$D$1001,$C202))</f>
        <v/>
      </c>
      <c r="M202" s="13">
        <f>IF($A202="","",SUMIFS('Requests log'!$I$2:$I$1001,'Requests log'!$B$2:$B$1001,$A202,'Requests log'!$D$2:$D$1001,$C202,'Requests log'!$J$2:$J$1001,"Pending"))</f>
        <v/>
      </c>
      <c r="N202" s="13">
        <f>IF($A202="","",I202+J202-K202-L202-M202)</f>
        <v/>
      </c>
      <c r="O202" s="13">
        <f>IF($A202="","",N202/('Settings'!$B$4*E202))</f>
        <v/>
      </c>
    </row>
    <row r="203">
      <c r="A203" s="14">
        <f>IF(INDEX('Employees'!$I$2:$I$101,INT((ROW()-2)/3)+1)="","",IF(INDEX('Employees'!$I$2:$I$101,INT((ROW()-2)/3)+1)&lt;&gt;"OK",NA(),INDEX('Employees'!$A$2:$A$101,INT((ROW()-2)/3)+1)))</f>
        <v/>
      </c>
      <c r="B203" s="8">
        <f>IF($A203="","",VLOOKUP($A203,'Employees'!$A$2:$I$101,2,FALSE))</f>
        <v/>
      </c>
      <c r="C203" s="8">
        <f>IF($A203="","",INDEX('Settings'!$H$11:$H$13,MOD(ROW()-2,3)+1))</f>
        <v/>
      </c>
      <c r="D203" s="8">
        <f>IF($A203="","",VLOOKUP($A203,'Employees'!$A$2:$I$101,4,FALSE))</f>
        <v/>
      </c>
      <c r="E203" s="13">
        <f>IF($A203="","",VLOOKUP($A203,'Employees'!$A$2:$I$101,5,FALSE))</f>
        <v/>
      </c>
      <c r="F203" s="6">
        <f>IF($A203="","",MAX('Settings'!$B$2,VLOOKUP($A203,'Employees'!$A$2:$I$101,3,FALSE)))</f>
        <v/>
      </c>
      <c r="G203" s="13">
        <f>IF($A203="","",IF(OR('Settings'!$B$7&lt;&gt;"OK",INDEX('Settings'!$F$11:$F$16,MATCH($D203&amp;"_"&amp;$C203,'Settings'!$E$11:$E$16,0))&lt;&gt;"OK"),NA(),INDEX('Settings'!$C$11:$C$16,MATCH($D203&amp;"_"&amp;$C203,'Settings'!$E$11:$E$16,0))*'Settings'!$B$4*$E203))</f>
        <v/>
      </c>
      <c r="H203" s="8">
        <f>IF($A203="","",INDEX('Settings'!$D$11:$D$16,MATCH($D203&amp;"_"&amp;$C203,'Settings'!$E$11:$E$16,0)))</f>
        <v/>
      </c>
      <c r="I203" s="13">
        <f>IF($A203="","",INDEX('Employees'!$F$2:$H$101,MATCH($A203,'Employees'!$A$2:$A$101,0),MATCH($C203,'Settings'!$H$11:$H$13,0)))</f>
        <v/>
      </c>
      <c r="J203" s="13">
        <f>IF($A203="","",IF(OR('Settings'!$B$3&lt;$F203,$F203&gt;'Settings'!$B$5),0,IF($H203="Front-loaded",$G203*('Settings'!$B$5-$F203+1)/('Settings'!$B$5-'Settings'!$B$2+1),$G203*(MIN('Settings'!$B$3,'Settings'!$B$5)-$F203+1)/('Settings'!$B$5-'Settings'!$B$2+1))))</f>
        <v/>
      </c>
      <c r="K203" s="13">
        <f>IF($A203="","",SUMIFS('Requests log'!$N$2:$N$1001,'Requests log'!$B$2:$B$1001,$A203,'Requests log'!$D$2:$D$1001,$C203))</f>
        <v/>
      </c>
      <c r="L203" s="13">
        <f>IF($A203="","",SUMIFS('Requests log'!$O$2:$O$1001,'Requests log'!$B$2:$B$1001,$A203,'Requests log'!$D$2:$D$1001,$C203))</f>
        <v/>
      </c>
      <c r="M203" s="13">
        <f>IF($A203="","",SUMIFS('Requests log'!$I$2:$I$1001,'Requests log'!$B$2:$B$1001,$A203,'Requests log'!$D$2:$D$1001,$C203,'Requests log'!$J$2:$J$1001,"Pending"))</f>
        <v/>
      </c>
      <c r="N203" s="13">
        <f>IF($A203="","",I203+J203-K203-L203-M203)</f>
        <v/>
      </c>
      <c r="O203" s="13">
        <f>IF($A203="","",N203/('Settings'!$B$4*E203))</f>
        <v/>
      </c>
    </row>
    <row r="204">
      <c r="A204" s="14">
        <f>IF(INDEX('Employees'!$I$2:$I$101,INT((ROW()-2)/3)+1)="","",IF(INDEX('Employees'!$I$2:$I$101,INT((ROW()-2)/3)+1)&lt;&gt;"OK",NA(),INDEX('Employees'!$A$2:$A$101,INT((ROW()-2)/3)+1)))</f>
        <v/>
      </c>
      <c r="B204" s="8">
        <f>IF($A204="","",VLOOKUP($A204,'Employees'!$A$2:$I$101,2,FALSE))</f>
        <v/>
      </c>
      <c r="C204" s="8">
        <f>IF($A204="","",INDEX('Settings'!$H$11:$H$13,MOD(ROW()-2,3)+1))</f>
        <v/>
      </c>
      <c r="D204" s="8">
        <f>IF($A204="","",VLOOKUP($A204,'Employees'!$A$2:$I$101,4,FALSE))</f>
        <v/>
      </c>
      <c r="E204" s="13">
        <f>IF($A204="","",VLOOKUP($A204,'Employees'!$A$2:$I$101,5,FALSE))</f>
        <v/>
      </c>
      <c r="F204" s="6">
        <f>IF($A204="","",MAX('Settings'!$B$2,VLOOKUP($A204,'Employees'!$A$2:$I$101,3,FALSE)))</f>
        <v/>
      </c>
      <c r="G204" s="13">
        <f>IF($A204="","",IF(OR('Settings'!$B$7&lt;&gt;"OK",INDEX('Settings'!$F$11:$F$16,MATCH($D204&amp;"_"&amp;$C204,'Settings'!$E$11:$E$16,0))&lt;&gt;"OK"),NA(),INDEX('Settings'!$C$11:$C$16,MATCH($D204&amp;"_"&amp;$C204,'Settings'!$E$11:$E$16,0))*'Settings'!$B$4*$E204))</f>
        <v/>
      </c>
      <c r="H204" s="8">
        <f>IF($A204="","",INDEX('Settings'!$D$11:$D$16,MATCH($D204&amp;"_"&amp;$C204,'Settings'!$E$11:$E$16,0)))</f>
        <v/>
      </c>
      <c r="I204" s="13">
        <f>IF($A204="","",INDEX('Employees'!$F$2:$H$101,MATCH($A204,'Employees'!$A$2:$A$101,0),MATCH($C204,'Settings'!$H$11:$H$13,0)))</f>
        <v/>
      </c>
      <c r="J204" s="13">
        <f>IF($A204="","",IF(OR('Settings'!$B$3&lt;$F204,$F204&gt;'Settings'!$B$5),0,IF($H204="Front-loaded",$G204*('Settings'!$B$5-$F204+1)/('Settings'!$B$5-'Settings'!$B$2+1),$G204*(MIN('Settings'!$B$3,'Settings'!$B$5)-$F204+1)/('Settings'!$B$5-'Settings'!$B$2+1))))</f>
        <v/>
      </c>
      <c r="K204" s="13">
        <f>IF($A204="","",SUMIFS('Requests log'!$N$2:$N$1001,'Requests log'!$B$2:$B$1001,$A204,'Requests log'!$D$2:$D$1001,$C204))</f>
        <v/>
      </c>
      <c r="L204" s="13">
        <f>IF($A204="","",SUMIFS('Requests log'!$O$2:$O$1001,'Requests log'!$B$2:$B$1001,$A204,'Requests log'!$D$2:$D$1001,$C204))</f>
        <v/>
      </c>
      <c r="M204" s="13">
        <f>IF($A204="","",SUMIFS('Requests log'!$I$2:$I$1001,'Requests log'!$B$2:$B$1001,$A204,'Requests log'!$D$2:$D$1001,$C204,'Requests log'!$J$2:$J$1001,"Pending"))</f>
        <v/>
      </c>
      <c r="N204" s="13">
        <f>IF($A204="","",I204+J204-K204-L204-M204)</f>
        <v/>
      </c>
      <c r="O204" s="13">
        <f>IF($A204="","",N204/('Settings'!$B$4*E204))</f>
        <v/>
      </c>
    </row>
    <row r="205">
      <c r="A205" s="14">
        <f>IF(INDEX('Employees'!$I$2:$I$101,INT((ROW()-2)/3)+1)="","",IF(INDEX('Employees'!$I$2:$I$101,INT((ROW()-2)/3)+1)&lt;&gt;"OK",NA(),INDEX('Employees'!$A$2:$A$101,INT((ROW()-2)/3)+1)))</f>
        <v/>
      </c>
      <c r="B205" s="8">
        <f>IF($A205="","",VLOOKUP($A205,'Employees'!$A$2:$I$101,2,FALSE))</f>
        <v/>
      </c>
      <c r="C205" s="8">
        <f>IF($A205="","",INDEX('Settings'!$H$11:$H$13,MOD(ROW()-2,3)+1))</f>
        <v/>
      </c>
      <c r="D205" s="8">
        <f>IF($A205="","",VLOOKUP($A205,'Employees'!$A$2:$I$101,4,FALSE))</f>
        <v/>
      </c>
      <c r="E205" s="13">
        <f>IF($A205="","",VLOOKUP($A205,'Employees'!$A$2:$I$101,5,FALSE))</f>
        <v/>
      </c>
      <c r="F205" s="6">
        <f>IF($A205="","",MAX('Settings'!$B$2,VLOOKUP($A205,'Employees'!$A$2:$I$101,3,FALSE)))</f>
        <v/>
      </c>
      <c r="G205" s="13">
        <f>IF($A205="","",IF(OR('Settings'!$B$7&lt;&gt;"OK",INDEX('Settings'!$F$11:$F$16,MATCH($D205&amp;"_"&amp;$C205,'Settings'!$E$11:$E$16,0))&lt;&gt;"OK"),NA(),INDEX('Settings'!$C$11:$C$16,MATCH($D205&amp;"_"&amp;$C205,'Settings'!$E$11:$E$16,0))*'Settings'!$B$4*$E205))</f>
        <v/>
      </c>
      <c r="H205" s="8">
        <f>IF($A205="","",INDEX('Settings'!$D$11:$D$16,MATCH($D205&amp;"_"&amp;$C205,'Settings'!$E$11:$E$16,0)))</f>
        <v/>
      </c>
      <c r="I205" s="13">
        <f>IF($A205="","",INDEX('Employees'!$F$2:$H$101,MATCH($A205,'Employees'!$A$2:$A$101,0),MATCH($C205,'Settings'!$H$11:$H$13,0)))</f>
        <v/>
      </c>
      <c r="J205" s="13">
        <f>IF($A205="","",IF(OR('Settings'!$B$3&lt;$F205,$F205&gt;'Settings'!$B$5),0,IF($H205="Front-loaded",$G205*('Settings'!$B$5-$F205+1)/('Settings'!$B$5-'Settings'!$B$2+1),$G205*(MIN('Settings'!$B$3,'Settings'!$B$5)-$F205+1)/('Settings'!$B$5-'Settings'!$B$2+1))))</f>
        <v/>
      </c>
      <c r="K205" s="13">
        <f>IF($A205="","",SUMIFS('Requests log'!$N$2:$N$1001,'Requests log'!$B$2:$B$1001,$A205,'Requests log'!$D$2:$D$1001,$C205))</f>
        <v/>
      </c>
      <c r="L205" s="13">
        <f>IF($A205="","",SUMIFS('Requests log'!$O$2:$O$1001,'Requests log'!$B$2:$B$1001,$A205,'Requests log'!$D$2:$D$1001,$C205))</f>
        <v/>
      </c>
      <c r="M205" s="13">
        <f>IF($A205="","",SUMIFS('Requests log'!$I$2:$I$1001,'Requests log'!$B$2:$B$1001,$A205,'Requests log'!$D$2:$D$1001,$C205,'Requests log'!$J$2:$J$1001,"Pending"))</f>
        <v/>
      </c>
      <c r="N205" s="13">
        <f>IF($A205="","",I205+J205-K205-L205-M205)</f>
        <v/>
      </c>
      <c r="O205" s="13">
        <f>IF($A205="","",N205/('Settings'!$B$4*E205))</f>
        <v/>
      </c>
    </row>
    <row r="206">
      <c r="A206" s="14">
        <f>IF(INDEX('Employees'!$I$2:$I$101,INT((ROW()-2)/3)+1)="","",IF(INDEX('Employees'!$I$2:$I$101,INT((ROW()-2)/3)+1)&lt;&gt;"OK",NA(),INDEX('Employees'!$A$2:$A$101,INT((ROW()-2)/3)+1)))</f>
        <v/>
      </c>
      <c r="B206" s="8">
        <f>IF($A206="","",VLOOKUP($A206,'Employees'!$A$2:$I$101,2,FALSE))</f>
        <v/>
      </c>
      <c r="C206" s="8">
        <f>IF($A206="","",INDEX('Settings'!$H$11:$H$13,MOD(ROW()-2,3)+1))</f>
        <v/>
      </c>
      <c r="D206" s="8">
        <f>IF($A206="","",VLOOKUP($A206,'Employees'!$A$2:$I$101,4,FALSE))</f>
        <v/>
      </c>
      <c r="E206" s="13">
        <f>IF($A206="","",VLOOKUP($A206,'Employees'!$A$2:$I$101,5,FALSE))</f>
        <v/>
      </c>
      <c r="F206" s="6">
        <f>IF($A206="","",MAX('Settings'!$B$2,VLOOKUP($A206,'Employees'!$A$2:$I$101,3,FALSE)))</f>
        <v/>
      </c>
      <c r="G206" s="13">
        <f>IF($A206="","",IF(OR('Settings'!$B$7&lt;&gt;"OK",INDEX('Settings'!$F$11:$F$16,MATCH($D206&amp;"_"&amp;$C206,'Settings'!$E$11:$E$16,0))&lt;&gt;"OK"),NA(),INDEX('Settings'!$C$11:$C$16,MATCH($D206&amp;"_"&amp;$C206,'Settings'!$E$11:$E$16,0))*'Settings'!$B$4*$E206))</f>
        <v/>
      </c>
      <c r="H206" s="8">
        <f>IF($A206="","",INDEX('Settings'!$D$11:$D$16,MATCH($D206&amp;"_"&amp;$C206,'Settings'!$E$11:$E$16,0)))</f>
        <v/>
      </c>
      <c r="I206" s="13">
        <f>IF($A206="","",INDEX('Employees'!$F$2:$H$101,MATCH($A206,'Employees'!$A$2:$A$101,0),MATCH($C206,'Settings'!$H$11:$H$13,0)))</f>
        <v/>
      </c>
      <c r="J206" s="13">
        <f>IF($A206="","",IF(OR('Settings'!$B$3&lt;$F206,$F206&gt;'Settings'!$B$5),0,IF($H206="Front-loaded",$G206*('Settings'!$B$5-$F206+1)/('Settings'!$B$5-'Settings'!$B$2+1),$G206*(MIN('Settings'!$B$3,'Settings'!$B$5)-$F206+1)/('Settings'!$B$5-'Settings'!$B$2+1))))</f>
        <v/>
      </c>
      <c r="K206" s="13">
        <f>IF($A206="","",SUMIFS('Requests log'!$N$2:$N$1001,'Requests log'!$B$2:$B$1001,$A206,'Requests log'!$D$2:$D$1001,$C206))</f>
        <v/>
      </c>
      <c r="L206" s="13">
        <f>IF($A206="","",SUMIFS('Requests log'!$O$2:$O$1001,'Requests log'!$B$2:$B$1001,$A206,'Requests log'!$D$2:$D$1001,$C206))</f>
        <v/>
      </c>
      <c r="M206" s="13">
        <f>IF($A206="","",SUMIFS('Requests log'!$I$2:$I$1001,'Requests log'!$B$2:$B$1001,$A206,'Requests log'!$D$2:$D$1001,$C206,'Requests log'!$J$2:$J$1001,"Pending"))</f>
        <v/>
      </c>
      <c r="N206" s="13">
        <f>IF($A206="","",I206+J206-K206-L206-M206)</f>
        <v/>
      </c>
      <c r="O206" s="13">
        <f>IF($A206="","",N206/('Settings'!$B$4*E206))</f>
        <v/>
      </c>
    </row>
    <row r="207">
      <c r="A207" s="14">
        <f>IF(INDEX('Employees'!$I$2:$I$101,INT((ROW()-2)/3)+1)="","",IF(INDEX('Employees'!$I$2:$I$101,INT((ROW()-2)/3)+1)&lt;&gt;"OK",NA(),INDEX('Employees'!$A$2:$A$101,INT((ROW()-2)/3)+1)))</f>
        <v/>
      </c>
      <c r="B207" s="8">
        <f>IF($A207="","",VLOOKUP($A207,'Employees'!$A$2:$I$101,2,FALSE))</f>
        <v/>
      </c>
      <c r="C207" s="8">
        <f>IF($A207="","",INDEX('Settings'!$H$11:$H$13,MOD(ROW()-2,3)+1))</f>
        <v/>
      </c>
      <c r="D207" s="8">
        <f>IF($A207="","",VLOOKUP($A207,'Employees'!$A$2:$I$101,4,FALSE))</f>
        <v/>
      </c>
      <c r="E207" s="13">
        <f>IF($A207="","",VLOOKUP($A207,'Employees'!$A$2:$I$101,5,FALSE))</f>
        <v/>
      </c>
      <c r="F207" s="6">
        <f>IF($A207="","",MAX('Settings'!$B$2,VLOOKUP($A207,'Employees'!$A$2:$I$101,3,FALSE)))</f>
        <v/>
      </c>
      <c r="G207" s="13">
        <f>IF($A207="","",IF(OR('Settings'!$B$7&lt;&gt;"OK",INDEX('Settings'!$F$11:$F$16,MATCH($D207&amp;"_"&amp;$C207,'Settings'!$E$11:$E$16,0))&lt;&gt;"OK"),NA(),INDEX('Settings'!$C$11:$C$16,MATCH($D207&amp;"_"&amp;$C207,'Settings'!$E$11:$E$16,0))*'Settings'!$B$4*$E207))</f>
        <v/>
      </c>
      <c r="H207" s="8">
        <f>IF($A207="","",INDEX('Settings'!$D$11:$D$16,MATCH($D207&amp;"_"&amp;$C207,'Settings'!$E$11:$E$16,0)))</f>
        <v/>
      </c>
      <c r="I207" s="13">
        <f>IF($A207="","",INDEX('Employees'!$F$2:$H$101,MATCH($A207,'Employees'!$A$2:$A$101,0),MATCH($C207,'Settings'!$H$11:$H$13,0)))</f>
        <v/>
      </c>
      <c r="J207" s="13">
        <f>IF($A207="","",IF(OR('Settings'!$B$3&lt;$F207,$F207&gt;'Settings'!$B$5),0,IF($H207="Front-loaded",$G207*('Settings'!$B$5-$F207+1)/('Settings'!$B$5-'Settings'!$B$2+1),$G207*(MIN('Settings'!$B$3,'Settings'!$B$5)-$F207+1)/('Settings'!$B$5-'Settings'!$B$2+1))))</f>
        <v/>
      </c>
      <c r="K207" s="13">
        <f>IF($A207="","",SUMIFS('Requests log'!$N$2:$N$1001,'Requests log'!$B$2:$B$1001,$A207,'Requests log'!$D$2:$D$1001,$C207))</f>
        <v/>
      </c>
      <c r="L207" s="13">
        <f>IF($A207="","",SUMIFS('Requests log'!$O$2:$O$1001,'Requests log'!$B$2:$B$1001,$A207,'Requests log'!$D$2:$D$1001,$C207))</f>
        <v/>
      </c>
      <c r="M207" s="13">
        <f>IF($A207="","",SUMIFS('Requests log'!$I$2:$I$1001,'Requests log'!$B$2:$B$1001,$A207,'Requests log'!$D$2:$D$1001,$C207,'Requests log'!$J$2:$J$1001,"Pending"))</f>
        <v/>
      </c>
      <c r="N207" s="13">
        <f>IF($A207="","",I207+J207-K207-L207-M207)</f>
        <v/>
      </c>
      <c r="O207" s="13">
        <f>IF($A207="","",N207/('Settings'!$B$4*E207))</f>
        <v/>
      </c>
    </row>
    <row r="208">
      <c r="A208" s="14">
        <f>IF(INDEX('Employees'!$I$2:$I$101,INT((ROW()-2)/3)+1)="","",IF(INDEX('Employees'!$I$2:$I$101,INT((ROW()-2)/3)+1)&lt;&gt;"OK",NA(),INDEX('Employees'!$A$2:$A$101,INT((ROW()-2)/3)+1)))</f>
        <v/>
      </c>
      <c r="B208" s="8">
        <f>IF($A208="","",VLOOKUP($A208,'Employees'!$A$2:$I$101,2,FALSE))</f>
        <v/>
      </c>
      <c r="C208" s="8">
        <f>IF($A208="","",INDEX('Settings'!$H$11:$H$13,MOD(ROW()-2,3)+1))</f>
        <v/>
      </c>
      <c r="D208" s="8">
        <f>IF($A208="","",VLOOKUP($A208,'Employees'!$A$2:$I$101,4,FALSE))</f>
        <v/>
      </c>
      <c r="E208" s="13">
        <f>IF($A208="","",VLOOKUP($A208,'Employees'!$A$2:$I$101,5,FALSE))</f>
        <v/>
      </c>
      <c r="F208" s="6">
        <f>IF($A208="","",MAX('Settings'!$B$2,VLOOKUP($A208,'Employees'!$A$2:$I$101,3,FALSE)))</f>
        <v/>
      </c>
      <c r="G208" s="13">
        <f>IF($A208="","",IF(OR('Settings'!$B$7&lt;&gt;"OK",INDEX('Settings'!$F$11:$F$16,MATCH($D208&amp;"_"&amp;$C208,'Settings'!$E$11:$E$16,0))&lt;&gt;"OK"),NA(),INDEX('Settings'!$C$11:$C$16,MATCH($D208&amp;"_"&amp;$C208,'Settings'!$E$11:$E$16,0))*'Settings'!$B$4*$E208))</f>
        <v/>
      </c>
      <c r="H208" s="8">
        <f>IF($A208="","",INDEX('Settings'!$D$11:$D$16,MATCH($D208&amp;"_"&amp;$C208,'Settings'!$E$11:$E$16,0)))</f>
        <v/>
      </c>
      <c r="I208" s="13">
        <f>IF($A208="","",INDEX('Employees'!$F$2:$H$101,MATCH($A208,'Employees'!$A$2:$A$101,0),MATCH($C208,'Settings'!$H$11:$H$13,0)))</f>
        <v/>
      </c>
      <c r="J208" s="13">
        <f>IF($A208="","",IF(OR('Settings'!$B$3&lt;$F208,$F208&gt;'Settings'!$B$5),0,IF($H208="Front-loaded",$G208*('Settings'!$B$5-$F208+1)/('Settings'!$B$5-'Settings'!$B$2+1),$G208*(MIN('Settings'!$B$3,'Settings'!$B$5)-$F208+1)/('Settings'!$B$5-'Settings'!$B$2+1))))</f>
        <v/>
      </c>
      <c r="K208" s="13">
        <f>IF($A208="","",SUMIFS('Requests log'!$N$2:$N$1001,'Requests log'!$B$2:$B$1001,$A208,'Requests log'!$D$2:$D$1001,$C208))</f>
        <v/>
      </c>
      <c r="L208" s="13">
        <f>IF($A208="","",SUMIFS('Requests log'!$O$2:$O$1001,'Requests log'!$B$2:$B$1001,$A208,'Requests log'!$D$2:$D$1001,$C208))</f>
        <v/>
      </c>
      <c r="M208" s="13">
        <f>IF($A208="","",SUMIFS('Requests log'!$I$2:$I$1001,'Requests log'!$B$2:$B$1001,$A208,'Requests log'!$D$2:$D$1001,$C208,'Requests log'!$J$2:$J$1001,"Pending"))</f>
        <v/>
      </c>
      <c r="N208" s="13">
        <f>IF($A208="","",I208+J208-K208-L208-M208)</f>
        <v/>
      </c>
      <c r="O208" s="13">
        <f>IF($A208="","",N208/('Settings'!$B$4*E208))</f>
        <v/>
      </c>
    </row>
    <row r="209">
      <c r="A209" s="14">
        <f>IF(INDEX('Employees'!$I$2:$I$101,INT((ROW()-2)/3)+1)="","",IF(INDEX('Employees'!$I$2:$I$101,INT((ROW()-2)/3)+1)&lt;&gt;"OK",NA(),INDEX('Employees'!$A$2:$A$101,INT((ROW()-2)/3)+1)))</f>
        <v/>
      </c>
      <c r="B209" s="8">
        <f>IF($A209="","",VLOOKUP($A209,'Employees'!$A$2:$I$101,2,FALSE))</f>
        <v/>
      </c>
      <c r="C209" s="8">
        <f>IF($A209="","",INDEX('Settings'!$H$11:$H$13,MOD(ROW()-2,3)+1))</f>
        <v/>
      </c>
      <c r="D209" s="8">
        <f>IF($A209="","",VLOOKUP($A209,'Employees'!$A$2:$I$101,4,FALSE))</f>
        <v/>
      </c>
      <c r="E209" s="13">
        <f>IF($A209="","",VLOOKUP($A209,'Employees'!$A$2:$I$101,5,FALSE))</f>
        <v/>
      </c>
      <c r="F209" s="6">
        <f>IF($A209="","",MAX('Settings'!$B$2,VLOOKUP($A209,'Employees'!$A$2:$I$101,3,FALSE)))</f>
        <v/>
      </c>
      <c r="G209" s="13">
        <f>IF($A209="","",IF(OR('Settings'!$B$7&lt;&gt;"OK",INDEX('Settings'!$F$11:$F$16,MATCH($D209&amp;"_"&amp;$C209,'Settings'!$E$11:$E$16,0))&lt;&gt;"OK"),NA(),INDEX('Settings'!$C$11:$C$16,MATCH($D209&amp;"_"&amp;$C209,'Settings'!$E$11:$E$16,0))*'Settings'!$B$4*$E209))</f>
        <v/>
      </c>
      <c r="H209" s="8">
        <f>IF($A209="","",INDEX('Settings'!$D$11:$D$16,MATCH($D209&amp;"_"&amp;$C209,'Settings'!$E$11:$E$16,0)))</f>
        <v/>
      </c>
      <c r="I209" s="13">
        <f>IF($A209="","",INDEX('Employees'!$F$2:$H$101,MATCH($A209,'Employees'!$A$2:$A$101,0),MATCH($C209,'Settings'!$H$11:$H$13,0)))</f>
        <v/>
      </c>
      <c r="J209" s="13">
        <f>IF($A209="","",IF(OR('Settings'!$B$3&lt;$F209,$F209&gt;'Settings'!$B$5),0,IF($H209="Front-loaded",$G209*('Settings'!$B$5-$F209+1)/('Settings'!$B$5-'Settings'!$B$2+1),$G209*(MIN('Settings'!$B$3,'Settings'!$B$5)-$F209+1)/('Settings'!$B$5-'Settings'!$B$2+1))))</f>
        <v/>
      </c>
      <c r="K209" s="13">
        <f>IF($A209="","",SUMIFS('Requests log'!$N$2:$N$1001,'Requests log'!$B$2:$B$1001,$A209,'Requests log'!$D$2:$D$1001,$C209))</f>
        <v/>
      </c>
      <c r="L209" s="13">
        <f>IF($A209="","",SUMIFS('Requests log'!$O$2:$O$1001,'Requests log'!$B$2:$B$1001,$A209,'Requests log'!$D$2:$D$1001,$C209))</f>
        <v/>
      </c>
      <c r="M209" s="13">
        <f>IF($A209="","",SUMIFS('Requests log'!$I$2:$I$1001,'Requests log'!$B$2:$B$1001,$A209,'Requests log'!$D$2:$D$1001,$C209,'Requests log'!$J$2:$J$1001,"Pending"))</f>
        <v/>
      </c>
      <c r="N209" s="13">
        <f>IF($A209="","",I209+J209-K209-L209-M209)</f>
        <v/>
      </c>
      <c r="O209" s="13">
        <f>IF($A209="","",N209/('Settings'!$B$4*E209))</f>
        <v/>
      </c>
    </row>
    <row r="210">
      <c r="A210" s="14">
        <f>IF(INDEX('Employees'!$I$2:$I$101,INT((ROW()-2)/3)+1)="","",IF(INDEX('Employees'!$I$2:$I$101,INT((ROW()-2)/3)+1)&lt;&gt;"OK",NA(),INDEX('Employees'!$A$2:$A$101,INT((ROW()-2)/3)+1)))</f>
        <v/>
      </c>
      <c r="B210" s="8">
        <f>IF($A210="","",VLOOKUP($A210,'Employees'!$A$2:$I$101,2,FALSE))</f>
        <v/>
      </c>
      <c r="C210" s="8">
        <f>IF($A210="","",INDEX('Settings'!$H$11:$H$13,MOD(ROW()-2,3)+1))</f>
        <v/>
      </c>
      <c r="D210" s="8">
        <f>IF($A210="","",VLOOKUP($A210,'Employees'!$A$2:$I$101,4,FALSE))</f>
        <v/>
      </c>
      <c r="E210" s="13">
        <f>IF($A210="","",VLOOKUP($A210,'Employees'!$A$2:$I$101,5,FALSE))</f>
        <v/>
      </c>
      <c r="F210" s="6">
        <f>IF($A210="","",MAX('Settings'!$B$2,VLOOKUP($A210,'Employees'!$A$2:$I$101,3,FALSE)))</f>
        <v/>
      </c>
      <c r="G210" s="13">
        <f>IF($A210="","",IF(OR('Settings'!$B$7&lt;&gt;"OK",INDEX('Settings'!$F$11:$F$16,MATCH($D210&amp;"_"&amp;$C210,'Settings'!$E$11:$E$16,0))&lt;&gt;"OK"),NA(),INDEX('Settings'!$C$11:$C$16,MATCH($D210&amp;"_"&amp;$C210,'Settings'!$E$11:$E$16,0))*'Settings'!$B$4*$E210))</f>
        <v/>
      </c>
      <c r="H210" s="8">
        <f>IF($A210="","",INDEX('Settings'!$D$11:$D$16,MATCH($D210&amp;"_"&amp;$C210,'Settings'!$E$11:$E$16,0)))</f>
        <v/>
      </c>
      <c r="I210" s="13">
        <f>IF($A210="","",INDEX('Employees'!$F$2:$H$101,MATCH($A210,'Employees'!$A$2:$A$101,0),MATCH($C210,'Settings'!$H$11:$H$13,0)))</f>
        <v/>
      </c>
      <c r="J210" s="13">
        <f>IF($A210="","",IF(OR('Settings'!$B$3&lt;$F210,$F210&gt;'Settings'!$B$5),0,IF($H210="Front-loaded",$G210*('Settings'!$B$5-$F210+1)/('Settings'!$B$5-'Settings'!$B$2+1),$G210*(MIN('Settings'!$B$3,'Settings'!$B$5)-$F210+1)/('Settings'!$B$5-'Settings'!$B$2+1))))</f>
        <v/>
      </c>
      <c r="K210" s="13">
        <f>IF($A210="","",SUMIFS('Requests log'!$N$2:$N$1001,'Requests log'!$B$2:$B$1001,$A210,'Requests log'!$D$2:$D$1001,$C210))</f>
        <v/>
      </c>
      <c r="L210" s="13">
        <f>IF($A210="","",SUMIFS('Requests log'!$O$2:$O$1001,'Requests log'!$B$2:$B$1001,$A210,'Requests log'!$D$2:$D$1001,$C210))</f>
        <v/>
      </c>
      <c r="M210" s="13">
        <f>IF($A210="","",SUMIFS('Requests log'!$I$2:$I$1001,'Requests log'!$B$2:$B$1001,$A210,'Requests log'!$D$2:$D$1001,$C210,'Requests log'!$J$2:$J$1001,"Pending"))</f>
        <v/>
      </c>
      <c r="N210" s="13">
        <f>IF($A210="","",I210+J210-K210-L210-M210)</f>
        <v/>
      </c>
      <c r="O210" s="13">
        <f>IF($A210="","",N210/('Settings'!$B$4*E210))</f>
        <v/>
      </c>
    </row>
    <row r="211">
      <c r="A211" s="14">
        <f>IF(INDEX('Employees'!$I$2:$I$101,INT((ROW()-2)/3)+1)="","",IF(INDEX('Employees'!$I$2:$I$101,INT((ROW()-2)/3)+1)&lt;&gt;"OK",NA(),INDEX('Employees'!$A$2:$A$101,INT((ROW()-2)/3)+1)))</f>
        <v/>
      </c>
      <c r="B211" s="8">
        <f>IF($A211="","",VLOOKUP($A211,'Employees'!$A$2:$I$101,2,FALSE))</f>
        <v/>
      </c>
      <c r="C211" s="8">
        <f>IF($A211="","",INDEX('Settings'!$H$11:$H$13,MOD(ROW()-2,3)+1))</f>
        <v/>
      </c>
      <c r="D211" s="8">
        <f>IF($A211="","",VLOOKUP($A211,'Employees'!$A$2:$I$101,4,FALSE))</f>
        <v/>
      </c>
      <c r="E211" s="13">
        <f>IF($A211="","",VLOOKUP($A211,'Employees'!$A$2:$I$101,5,FALSE))</f>
        <v/>
      </c>
      <c r="F211" s="6">
        <f>IF($A211="","",MAX('Settings'!$B$2,VLOOKUP($A211,'Employees'!$A$2:$I$101,3,FALSE)))</f>
        <v/>
      </c>
      <c r="G211" s="13">
        <f>IF($A211="","",IF(OR('Settings'!$B$7&lt;&gt;"OK",INDEX('Settings'!$F$11:$F$16,MATCH($D211&amp;"_"&amp;$C211,'Settings'!$E$11:$E$16,0))&lt;&gt;"OK"),NA(),INDEX('Settings'!$C$11:$C$16,MATCH($D211&amp;"_"&amp;$C211,'Settings'!$E$11:$E$16,0))*'Settings'!$B$4*$E211))</f>
        <v/>
      </c>
      <c r="H211" s="8">
        <f>IF($A211="","",INDEX('Settings'!$D$11:$D$16,MATCH($D211&amp;"_"&amp;$C211,'Settings'!$E$11:$E$16,0)))</f>
        <v/>
      </c>
      <c r="I211" s="13">
        <f>IF($A211="","",INDEX('Employees'!$F$2:$H$101,MATCH($A211,'Employees'!$A$2:$A$101,0),MATCH($C211,'Settings'!$H$11:$H$13,0)))</f>
        <v/>
      </c>
      <c r="J211" s="13">
        <f>IF($A211="","",IF(OR('Settings'!$B$3&lt;$F211,$F211&gt;'Settings'!$B$5),0,IF($H211="Front-loaded",$G211*('Settings'!$B$5-$F211+1)/('Settings'!$B$5-'Settings'!$B$2+1),$G211*(MIN('Settings'!$B$3,'Settings'!$B$5)-$F211+1)/('Settings'!$B$5-'Settings'!$B$2+1))))</f>
        <v/>
      </c>
      <c r="K211" s="13">
        <f>IF($A211="","",SUMIFS('Requests log'!$N$2:$N$1001,'Requests log'!$B$2:$B$1001,$A211,'Requests log'!$D$2:$D$1001,$C211))</f>
        <v/>
      </c>
      <c r="L211" s="13">
        <f>IF($A211="","",SUMIFS('Requests log'!$O$2:$O$1001,'Requests log'!$B$2:$B$1001,$A211,'Requests log'!$D$2:$D$1001,$C211))</f>
        <v/>
      </c>
      <c r="M211" s="13">
        <f>IF($A211="","",SUMIFS('Requests log'!$I$2:$I$1001,'Requests log'!$B$2:$B$1001,$A211,'Requests log'!$D$2:$D$1001,$C211,'Requests log'!$J$2:$J$1001,"Pending"))</f>
        <v/>
      </c>
      <c r="N211" s="13">
        <f>IF($A211="","",I211+J211-K211-L211-M211)</f>
        <v/>
      </c>
      <c r="O211" s="13">
        <f>IF($A211="","",N211/('Settings'!$B$4*E211))</f>
        <v/>
      </c>
    </row>
    <row r="212">
      <c r="A212" s="14">
        <f>IF(INDEX('Employees'!$I$2:$I$101,INT((ROW()-2)/3)+1)="","",IF(INDEX('Employees'!$I$2:$I$101,INT((ROW()-2)/3)+1)&lt;&gt;"OK",NA(),INDEX('Employees'!$A$2:$A$101,INT((ROW()-2)/3)+1)))</f>
        <v/>
      </c>
      <c r="B212" s="8">
        <f>IF($A212="","",VLOOKUP($A212,'Employees'!$A$2:$I$101,2,FALSE))</f>
        <v/>
      </c>
      <c r="C212" s="8">
        <f>IF($A212="","",INDEX('Settings'!$H$11:$H$13,MOD(ROW()-2,3)+1))</f>
        <v/>
      </c>
      <c r="D212" s="8">
        <f>IF($A212="","",VLOOKUP($A212,'Employees'!$A$2:$I$101,4,FALSE))</f>
        <v/>
      </c>
      <c r="E212" s="13">
        <f>IF($A212="","",VLOOKUP($A212,'Employees'!$A$2:$I$101,5,FALSE))</f>
        <v/>
      </c>
      <c r="F212" s="6">
        <f>IF($A212="","",MAX('Settings'!$B$2,VLOOKUP($A212,'Employees'!$A$2:$I$101,3,FALSE)))</f>
        <v/>
      </c>
      <c r="G212" s="13">
        <f>IF($A212="","",IF(OR('Settings'!$B$7&lt;&gt;"OK",INDEX('Settings'!$F$11:$F$16,MATCH($D212&amp;"_"&amp;$C212,'Settings'!$E$11:$E$16,0))&lt;&gt;"OK"),NA(),INDEX('Settings'!$C$11:$C$16,MATCH($D212&amp;"_"&amp;$C212,'Settings'!$E$11:$E$16,0))*'Settings'!$B$4*$E212))</f>
        <v/>
      </c>
      <c r="H212" s="8">
        <f>IF($A212="","",INDEX('Settings'!$D$11:$D$16,MATCH($D212&amp;"_"&amp;$C212,'Settings'!$E$11:$E$16,0)))</f>
        <v/>
      </c>
      <c r="I212" s="13">
        <f>IF($A212="","",INDEX('Employees'!$F$2:$H$101,MATCH($A212,'Employees'!$A$2:$A$101,0),MATCH($C212,'Settings'!$H$11:$H$13,0)))</f>
        <v/>
      </c>
      <c r="J212" s="13">
        <f>IF($A212="","",IF(OR('Settings'!$B$3&lt;$F212,$F212&gt;'Settings'!$B$5),0,IF($H212="Front-loaded",$G212*('Settings'!$B$5-$F212+1)/('Settings'!$B$5-'Settings'!$B$2+1),$G212*(MIN('Settings'!$B$3,'Settings'!$B$5)-$F212+1)/('Settings'!$B$5-'Settings'!$B$2+1))))</f>
        <v/>
      </c>
      <c r="K212" s="13">
        <f>IF($A212="","",SUMIFS('Requests log'!$N$2:$N$1001,'Requests log'!$B$2:$B$1001,$A212,'Requests log'!$D$2:$D$1001,$C212))</f>
        <v/>
      </c>
      <c r="L212" s="13">
        <f>IF($A212="","",SUMIFS('Requests log'!$O$2:$O$1001,'Requests log'!$B$2:$B$1001,$A212,'Requests log'!$D$2:$D$1001,$C212))</f>
        <v/>
      </c>
      <c r="M212" s="13">
        <f>IF($A212="","",SUMIFS('Requests log'!$I$2:$I$1001,'Requests log'!$B$2:$B$1001,$A212,'Requests log'!$D$2:$D$1001,$C212,'Requests log'!$J$2:$J$1001,"Pending"))</f>
        <v/>
      </c>
      <c r="N212" s="13">
        <f>IF($A212="","",I212+J212-K212-L212-M212)</f>
        <v/>
      </c>
      <c r="O212" s="13">
        <f>IF($A212="","",N212/('Settings'!$B$4*E212))</f>
        <v/>
      </c>
    </row>
    <row r="213">
      <c r="A213" s="14">
        <f>IF(INDEX('Employees'!$I$2:$I$101,INT((ROW()-2)/3)+1)="","",IF(INDEX('Employees'!$I$2:$I$101,INT((ROW()-2)/3)+1)&lt;&gt;"OK",NA(),INDEX('Employees'!$A$2:$A$101,INT((ROW()-2)/3)+1)))</f>
        <v/>
      </c>
      <c r="B213" s="8">
        <f>IF($A213="","",VLOOKUP($A213,'Employees'!$A$2:$I$101,2,FALSE))</f>
        <v/>
      </c>
      <c r="C213" s="8">
        <f>IF($A213="","",INDEX('Settings'!$H$11:$H$13,MOD(ROW()-2,3)+1))</f>
        <v/>
      </c>
      <c r="D213" s="8">
        <f>IF($A213="","",VLOOKUP($A213,'Employees'!$A$2:$I$101,4,FALSE))</f>
        <v/>
      </c>
      <c r="E213" s="13">
        <f>IF($A213="","",VLOOKUP($A213,'Employees'!$A$2:$I$101,5,FALSE))</f>
        <v/>
      </c>
      <c r="F213" s="6">
        <f>IF($A213="","",MAX('Settings'!$B$2,VLOOKUP($A213,'Employees'!$A$2:$I$101,3,FALSE)))</f>
        <v/>
      </c>
      <c r="G213" s="13">
        <f>IF($A213="","",IF(OR('Settings'!$B$7&lt;&gt;"OK",INDEX('Settings'!$F$11:$F$16,MATCH($D213&amp;"_"&amp;$C213,'Settings'!$E$11:$E$16,0))&lt;&gt;"OK"),NA(),INDEX('Settings'!$C$11:$C$16,MATCH($D213&amp;"_"&amp;$C213,'Settings'!$E$11:$E$16,0))*'Settings'!$B$4*$E213))</f>
        <v/>
      </c>
      <c r="H213" s="8">
        <f>IF($A213="","",INDEX('Settings'!$D$11:$D$16,MATCH($D213&amp;"_"&amp;$C213,'Settings'!$E$11:$E$16,0)))</f>
        <v/>
      </c>
      <c r="I213" s="13">
        <f>IF($A213="","",INDEX('Employees'!$F$2:$H$101,MATCH($A213,'Employees'!$A$2:$A$101,0),MATCH($C213,'Settings'!$H$11:$H$13,0)))</f>
        <v/>
      </c>
      <c r="J213" s="13">
        <f>IF($A213="","",IF(OR('Settings'!$B$3&lt;$F213,$F213&gt;'Settings'!$B$5),0,IF($H213="Front-loaded",$G213*('Settings'!$B$5-$F213+1)/('Settings'!$B$5-'Settings'!$B$2+1),$G213*(MIN('Settings'!$B$3,'Settings'!$B$5)-$F213+1)/('Settings'!$B$5-'Settings'!$B$2+1))))</f>
        <v/>
      </c>
      <c r="K213" s="13">
        <f>IF($A213="","",SUMIFS('Requests log'!$N$2:$N$1001,'Requests log'!$B$2:$B$1001,$A213,'Requests log'!$D$2:$D$1001,$C213))</f>
        <v/>
      </c>
      <c r="L213" s="13">
        <f>IF($A213="","",SUMIFS('Requests log'!$O$2:$O$1001,'Requests log'!$B$2:$B$1001,$A213,'Requests log'!$D$2:$D$1001,$C213))</f>
        <v/>
      </c>
      <c r="M213" s="13">
        <f>IF($A213="","",SUMIFS('Requests log'!$I$2:$I$1001,'Requests log'!$B$2:$B$1001,$A213,'Requests log'!$D$2:$D$1001,$C213,'Requests log'!$J$2:$J$1001,"Pending"))</f>
        <v/>
      </c>
      <c r="N213" s="13">
        <f>IF($A213="","",I213+J213-K213-L213-M213)</f>
        <v/>
      </c>
      <c r="O213" s="13">
        <f>IF($A213="","",N213/('Settings'!$B$4*E213))</f>
        <v/>
      </c>
    </row>
    <row r="214">
      <c r="A214" s="14">
        <f>IF(INDEX('Employees'!$I$2:$I$101,INT((ROW()-2)/3)+1)="","",IF(INDEX('Employees'!$I$2:$I$101,INT((ROW()-2)/3)+1)&lt;&gt;"OK",NA(),INDEX('Employees'!$A$2:$A$101,INT((ROW()-2)/3)+1)))</f>
        <v/>
      </c>
      <c r="B214" s="8">
        <f>IF($A214="","",VLOOKUP($A214,'Employees'!$A$2:$I$101,2,FALSE))</f>
        <v/>
      </c>
      <c r="C214" s="8">
        <f>IF($A214="","",INDEX('Settings'!$H$11:$H$13,MOD(ROW()-2,3)+1))</f>
        <v/>
      </c>
      <c r="D214" s="8">
        <f>IF($A214="","",VLOOKUP($A214,'Employees'!$A$2:$I$101,4,FALSE))</f>
        <v/>
      </c>
      <c r="E214" s="13">
        <f>IF($A214="","",VLOOKUP($A214,'Employees'!$A$2:$I$101,5,FALSE))</f>
        <v/>
      </c>
      <c r="F214" s="6">
        <f>IF($A214="","",MAX('Settings'!$B$2,VLOOKUP($A214,'Employees'!$A$2:$I$101,3,FALSE)))</f>
        <v/>
      </c>
      <c r="G214" s="13">
        <f>IF($A214="","",IF(OR('Settings'!$B$7&lt;&gt;"OK",INDEX('Settings'!$F$11:$F$16,MATCH($D214&amp;"_"&amp;$C214,'Settings'!$E$11:$E$16,0))&lt;&gt;"OK"),NA(),INDEX('Settings'!$C$11:$C$16,MATCH($D214&amp;"_"&amp;$C214,'Settings'!$E$11:$E$16,0))*'Settings'!$B$4*$E214))</f>
        <v/>
      </c>
      <c r="H214" s="8">
        <f>IF($A214="","",INDEX('Settings'!$D$11:$D$16,MATCH($D214&amp;"_"&amp;$C214,'Settings'!$E$11:$E$16,0)))</f>
        <v/>
      </c>
      <c r="I214" s="13">
        <f>IF($A214="","",INDEX('Employees'!$F$2:$H$101,MATCH($A214,'Employees'!$A$2:$A$101,0),MATCH($C214,'Settings'!$H$11:$H$13,0)))</f>
        <v/>
      </c>
      <c r="J214" s="13">
        <f>IF($A214="","",IF(OR('Settings'!$B$3&lt;$F214,$F214&gt;'Settings'!$B$5),0,IF($H214="Front-loaded",$G214*('Settings'!$B$5-$F214+1)/('Settings'!$B$5-'Settings'!$B$2+1),$G214*(MIN('Settings'!$B$3,'Settings'!$B$5)-$F214+1)/('Settings'!$B$5-'Settings'!$B$2+1))))</f>
        <v/>
      </c>
      <c r="K214" s="13">
        <f>IF($A214="","",SUMIFS('Requests log'!$N$2:$N$1001,'Requests log'!$B$2:$B$1001,$A214,'Requests log'!$D$2:$D$1001,$C214))</f>
        <v/>
      </c>
      <c r="L214" s="13">
        <f>IF($A214="","",SUMIFS('Requests log'!$O$2:$O$1001,'Requests log'!$B$2:$B$1001,$A214,'Requests log'!$D$2:$D$1001,$C214))</f>
        <v/>
      </c>
      <c r="M214" s="13">
        <f>IF($A214="","",SUMIFS('Requests log'!$I$2:$I$1001,'Requests log'!$B$2:$B$1001,$A214,'Requests log'!$D$2:$D$1001,$C214,'Requests log'!$J$2:$J$1001,"Pending"))</f>
        <v/>
      </c>
      <c r="N214" s="13">
        <f>IF($A214="","",I214+J214-K214-L214-M214)</f>
        <v/>
      </c>
      <c r="O214" s="13">
        <f>IF($A214="","",N214/('Settings'!$B$4*E214))</f>
        <v/>
      </c>
    </row>
    <row r="215">
      <c r="A215" s="14">
        <f>IF(INDEX('Employees'!$I$2:$I$101,INT((ROW()-2)/3)+1)="","",IF(INDEX('Employees'!$I$2:$I$101,INT((ROW()-2)/3)+1)&lt;&gt;"OK",NA(),INDEX('Employees'!$A$2:$A$101,INT((ROW()-2)/3)+1)))</f>
        <v/>
      </c>
      <c r="B215" s="8">
        <f>IF($A215="","",VLOOKUP($A215,'Employees'!$A$2:$I$101,2,FALSE))</f>
        <v/>
      </c>
      <c r="C215" s="8">
        <f>IF($A215="","",INDEX('Settings'!$H$11:$H$13,MOD(ROW()-2,3)+1))</f>
        <v/>
      </c>
      <c r="D215" s="8">
        <f>IF($A215="","",VLOOKUP($A215,'Employees'!$A$2:$I$101,4,FALSE))</f>
        <v/>
      </c>
      <c r="E215" s="13">
        <f>IF($A215="","",VLOOKUP($A215,'Employees'!$A$2:$I$101,5,FALSE))</f>
        <v/>
      </c>
      <c r="F215" s="6">
        <f>IF($A215="","",MAX('Settings'!$B$2,VLOOKUP($A215,'Employees'!$A$2:$I$101,3,FALSE)))</f>
        <v/>
      </c>
      <c r="G215" s="13">
        <f>IF($A215="","",IF(OR('Settings'!$B$7&lt;&gt;"OK",INDEX('Settings'!$F$11:$F$16,MATCH($D215&amp;"_"&amp;$C215,'Settings'!$E$11:$E$16,0))&lt;&gt;"OK"),NA(),INDEX('Settings'!$C$11:$C$16,MATCH($D215&amp;"_"&amp;$C215,'Settings'!$E$11:$E$16,0))*'Settings'!$B$4*$E215))</f>
        <v/>
      </c>
      <c r="H215" s="8">
        <f>IF($A215="","",INDEX('Settings'!$D$11:$D$16,MATCH($D215&amp;"_"&amp;$C215,'Settings'!$E$11:$E$16,0)))</f>
        <v/>
      </c>
      <c r="I215" s="13">
        <f>IF($A215="","",INDEX('Employees'!$F$2:$H$101,MATCH($A215,'Employees'!$A$2:$A$101,0),MATCH($C215,'Settings'!$H$11:$H$13,0)))</f>
        <v/>
      </c>
      <c r="J215" s="13">
        <f>IF($A215="","",IF(OR('Settings'!$B$3&lt;$F215,$F215&gt;'Settings'!$B$5),0,IF($H215="Front-loaded",$G215*('Settings'!$B$5-$F215+1)/('Settings'!$B$5-'Settings'!$B$2+1),$G215*(MIN('Settings'!$B$3,'Settings'!$B$5)-$F215+1)/('Settings'!$B$5-'Settings'!$B$2+1))))</f>
        <v/>
      </c>
      <c r="K215" s="13">
        <f>IF($A215="","",SUMIFS('Requests log'!$N$2:$N$1001,'Requests log'!$B$2:$B$1001,$A215,'Requests log'!$D$2:$D$1001,$C215))</f>
        <v/>
      </c>
      <c r="L215" s="13">
        <f>IF($A215="","",SUMIFS('Requests log'!$O$2:$O$1001,'Requests log'!$B$2:$B$1001,$A215,'Requests log'!$D$2:$D$1001,$C215))</f>
        <v/>
      </c>
      <c r="M215" s="13">
        <f>IF($A215="","",SUMIFS('Requests log'!$I$2:$I$1001,'Requests log'!$B$2:$B$1001,$A215,'Requests log'!$D$2:$D$1001,$C215,'Requests log'!$J$2:$J$1001,"Pending"))</f>
        <v/>
      </c>
      <c r="N215" s="13">
        <f>IF($A215="","",I215+J215-K215-L215-M215)</f>
        <v/>
      </c>
      <c r="O215" s="13">
        <f>IF($A215="","",N215/('Settings'!$B$4*E215))</f>
        <v/>
      </c>
    </row>
    <row r="216">
      <c r="A216" s="14">
        <f>IF(INDEX('Employees'!$I$2:$I$101,INT((ROW()-2)/3)+1)="","",IF(INDEX('Employees'!$I$2:$I$101,INT((ROW()-2)/3)+1)&lt;&gt;"OK",NA(),INDEX('Employees'!$A$2:$A$101,INT((ROW()-2)/3)+1)))</f>
        <v/>
      </c>
      <c r="B216" s="8">
        <f>IF($A216="","",VLOOKUP($A216,'Employees'!$A$2:$I$101,2,FALSE))</f>
        <v/>
      </c>
      <c r="C216" s="8">
        <f>IF($A216="","",INDEX('Settings'!$H$11:$H$13,MOD(ROW()-2,3)+1))</f>
        <v/>
      </c>
      <c r="D216" s="8">
        <f>IF($A216="","",VLOOKUP($A216,'Employees'!$A$2:$I$101,4,FALSE))</f>
        <v/>
      </c>
      <c r="E216" s="13">
        <f>IF($A216="","",VLOOKUP($A216,'Employees'!$A$2:$I$101,5,FALSE))</f>
        <v/>
      </c>
      <c r="F216" s="6">
        <f>IF($A216="","",MAX('Settings'!$B$2,VLOOKUP($A216,'Employees'!$A$2:$I$101,3,FALSE)))</f>
        <v/>
      </c>
      <c r="G216" s="13">
        <f>IF($A216="","",IF(OR('Settings'!$B$7&lt;&gt;"OK",INDEX('Settings'!$F$11:$F$16,MATCH($D216&amp;"_"&amp;$C216,'Settings'!$E$11:$E$16,0))&lt;&gt;"OK"),NA(),INDEX('Settings'!$C$11:$C$16,MATCH($D216&amp;"_"&amp;$C216,'Settings'!$E$11:$E$16,0))*'Settings'!$B$4*$E216))</f>
        <v/>
      </c>
      <c r="H216" s="8">
        <f>IF($A216="","",INDEX('Settings'!$D$11:$D$16,MATCH($D216&amp;"_"&amp;$C216,'Settings'!$E$11:$E$16,0)))</f>
        <v/>
      </c>
      <c r="I216" s="13">
        <f>IF($A216="","",INDEX('Employees'!$F$2:$H$101,MATCH($A216,'Employees'!$A$2:$A$101,0),MATCH($C216,'Settings'!$H$11:$H$13,0)))</f>
        <v/>
      </c>
      <c r="J216" s="13">
        <f>IF($A216="","",IF(OR('Settings'!$B$3&lt;$F216,$F216&gt;'Settings'!$B$5),0,IF($H216="Front-loaded",$G216*('Settings'!$B$5-$F216+1)/('Settings'!$B$5-'Settings'!$B$2+1),$G216*(MIN('Settings'!$B$3,'Settings'!$B$5)-$F216+1)/('Settings'!$B$5-'Settings'!$B$2+1))))</f>
        <v/>
      </c>
      <c r="K216" s="13">
        <f>IF($A216="","",SUMIFS('Requests log'!$N$2:$N$1001,'Requests log'!$B$2:$B$1001,$A216,'Requests log'!$D$2:$D$1001,$C216))</f>
        <v/>
      </c>
      <c r="L216" s="13">
        <f>IF($A216="","",SUMIFS('Requests log'!$O$2:$O$1001,'Requests log'!$B$2:$B$1001,$A216,'Requests log'!$D$2:$D$1001,$C216))</f>
        <v/>
      </c>
      <c r="M216" s="13">
        <f>IF($A216="","",SUMIFS('Requests log'!$I$2:$I$1001,'Requests log'!$B$2:$B$1001,$A216,'Requests log'!$D$2:$D$1001,$C216,'Requests log'!$J$2:$J$1001,"Pending"))</f>
        <v/>
      </c>
      <c r="N216" s="13">
        <f>IF($A216="","",I216+J216-K216-L216-M216)</f>
        <v/>
      </c>
      <c r="O216" s="13">
        <f>IF($A216="","",N216/('Settings'!$B$4*E216))</f>
        <v/>
      </c>
    </row>
    <row r="217">
      <c r="A217" s="14">
        <f>IF(INDEX('Employees'!$I$2:$I$101,INT((ROW()-2)/3)+1)="","",IF(INDEX('Employees'!$I$2:$I$101,INT((ROW()-2)/3)+1)&lt;&gt;"OK",NA(),INDEX('Employees'!$A$2:$A$101,INT((ROW()-2)/3)+1)))</f>
        <v/>
      </c>
      <c r="B217" s="8">
        <f>IF($A217="","",VLOOKUP($A217,'Employees'!$A$2:$I$101,2,FALSE))</f>
        <v/>
      </c>
      <c r="C217" s="8">
        <f>IF($A217="","",INDEX('Settings'!$H$11:$H$13,MOD(ROW()-2,3)+1))</f>
        <v/>
      </c>
      <c r="D217" s="8">
        <f>IF($A217="","",VLOOKUP($A217,'Employees'!$A$2:$I$101,4,FALSE))</f>
        <v/>
      </c>
      <c r="E217" s="13">
        <f>IF($A217="","",VLOOKUP($A217,'Employees'!$A$2:$I$101,5,FALSE))</f>
        <v/>
      </c>
      <c r="F217" s="6">
        <f>IF($A217="","",MAX('Settings'!$B$2,VLOOKUP($A217,'Employees'!$A$2:$I$101,3,FALSE)))</f>
        <v/>
      </c>
      <c r="G217" s="13">
        <f>IF($A217="","",IF(OR('Settings'!$B$7&lt;&gt;"OK",INDEX('Settings'!$F$11:$F$16,MATCH($D217&amp;"_"&amp;$C217,'Settings'!$E$11:$E$16,0))&lt;&gt;"OK"),NA(),INDEX('Settings'!$C$11:$C$16,MATCH($D217&amp;"_"&amp;$C217,'Settings'!$E$11:$E$16,0))*'Settings'!$B$4*$E217))</f>
        <v/>
      </c>
      <c r="H217" s="8">
        <f>IF($A217="","",INDEX('Settings'!$D$11:$D$16,MATCH($D217&amp;"_"&amp;$C217,'Settings'!$E$11:$E$16,0)))</f>
        <v/>
      </c>
      <c r="I217" s="13">
        <f>IF($A217="","",INDEX('Employees'!$F$2:$H$101,MATCH($A217,'Employees'!$A$2:$A$101,0),MATCH($C217,'Settings'!$H$11:$H$13,0)))</f>
        <v/>
      </c>
      <c r="J217" s="13">
        <f>IF($A217="","",IF(OR('Settings'!$B$3&lt;$F217,$F217&gt;'Settings'!$B$5),0,IF($H217="Front-loaded",$G217*('Settings'!$B$5-$F217+1)/('Settings'!$B$5-'Settings'!$B$2+1),$G217*(MIN('Settings'!$B$3,'Settings'!$B$5)-$F217+1)/('Settings'!$B$5-'Settings'!$B$2+1))))</f>
        <v/>
      </c>
      <c r="K217" s="13">
        <f>IF($A217="","",SUMIFS('Requests log'!$N$2:$N$1001,'Requests log'!$B$2:$B$1001,$A217,'Requests log'!$D$2:$D$1001,$C217))</f>
        <v/>
      </c>
      <c r="L217" s="13">
        <f>IF($A217="","",SUMIFS('Requests log'!$O$2:$O$1001,'Requests log'!$B$2:$B$1001,$A217,'Requests log'!$D$2:$D$1001,$C217))</f>
        <v/>
      </c>
      <c r="M217" s="13">
        <f>IF($A217="","",SUMIFS('Requests log'!$I$2:$I$1001,'Requests log'!$B$2:$B$1001,$A217,'Requests log'!$D$2:$D$1001,$C217,'Requests log'!$J$2:$J$1001,"Pending"))</f>
        <v/>
      </c>
      <c r="N217" s="13">
        <f>IF($A217="","",I217+J217-K217-L217-M217)</f>
        <v/>
      </c>
      <c r="O217" s="13">
        <f>IF($A217="","",N217/('Settings'!$B$4*E217))</f>
        <v/>
      </c>
    </row>
    <row r="218">
      <c r="A218" s="14">
        <f>IF(INDEX('Employees'!$I$2:$I$101,INT((ROW()-2)/3)+1)="","",IF(INDEX('Employees'!$I$2:$I$101,INT((ROW()-2)/3)+1)&lt;&gt;"OK",NA(),INDEX('Employees'!$A$2:$A$101,INT((ROW()-2)/3)+1)))</f>
        <v/>
      </c>
      <c r="B218" s="8">
        <f>IF($A218="","",VLOOKUP($A218,'Employees'!$A$2:$I$101,2,FALSE))</f>
        <v/>
      </c>
      <c r="C218" s="8">
        <f>IF($A218="","",INDEX('Settings'!$H$11:$H$13,MOD(ROW()-2,3)+1))</f>
        <v/>
      </c>
      <c r="D218" s="8">
        <f>IF($A218="","",VLOOKUP($A218,'Employees'!$A$2:$I$101,4,FALSE))</f>
        <v/>
      </c>
      <c r="E218" s="13">
        <f>IF($A218="","",VLOOKUP($A218,'Employees'!$A$2:$I$101,5,FALSE))</f>
        <v/>
      </c>
      <c r="F218" s="6">
        <f>IF($A218="","",MAX('Settings'!$B$2,VLOOKUP($A218,'Employees'!$A$2:$I$101,3,FALSE)))</f>
        <v/>
      </c>
      <c r="G218" s="13">
        <f>IF($A218="","",IF(OR('Settings'!$B$7&lt;&gt;"OK",INDEX('Settings'!$F$11:$F$16,MATCH($D218&amp;"_"&amp;$C218,'Settings'!$E$11:$E$16,0))&lt;&gt;"OK"),NA(),INDEX('Settings'!$C$11:$C$16,MATCH($D218&amp;"_"&amp;$C218,'Settings'!$E$11:$E$16,0))*'Settings'!$B$4*$E218))</f>
        <v/>
      </c>
      <c r="H218" s="8">
        <f>IF($A218="","",INDEX('Settings'!$D$11:$D$16,MATCH($D218&amp;"_"&amp;$C218,'Settings'!$E$11:$E$16,0)))</f>
        <v/>
      </c>
      <c r="I218" s="13">
        <f>IF($A218="","",INDEX('Employees'!$F$2:$H$101,MATCH($A218,'Employees'!$A$2:$A$101,0),MATCH($C218,'Settings'!$H$11:$H$13,0)))</f>
        <v/>
      </c>
      <c r="J218" s="13">
        <f>IF($A218="","",IF(OR('Settings'!$B$3&lt;$F218,$F218&gt;'Settings'!$B$5),0,IF($H218="Front-loaded",$G218*('Settings'!$B$5-$F218+1)/('Settings'!$B$5-'Settings'!$B$2+1),$G218*(MIN('Settings'!$B$3,'Settings'!$B$5)-$F218+1)/('Settings'!$B$5-'Settings'!$B$2+1))))</f>
        <v/>
      </c>
      <c r="K218" s="13">
        <f>IF($A218="","",SUMIFS('Requests log'!$N$2:$N$1001,'Requests log'!$B$2:$B$1001,$A218,'Requests log'!$D$2:$D$1001,$C218))</f>
        <v/>
      </c>
      <c r="L218" s="13">
        <f>IF($A218="","",SUMIFS('Requests log'!$O$2:$O$1001,'Requests log'!$B$2:$B$1001,$A218,'Requests log'!$D$2:$D$1001,$C218))</f>
        <v/>
      </c>
      <c r="M218" s="13">
        <f>IF($A218="","",SUMIFS('Requests log'!$I$2:$I$1001,'Requests log'!$B$2:$B$1001,$A218,'Requests log'!$D$2:$D$1001,$C218,'Requests log'!$J$2:$J$1001,"Pending"))</f>
        <v/>
      </c>
      <c r="N218" s="13">
        <f>IF($A218="","",I218+J218-K218-L218-M218)</f>
        <v/>
      </c>
      <c r="O218" s="13">
        <f>IF($A218="","",N218/('Settings'!$B$4*E218))</f>
        <v/>
      </c>
    </row>
    <row r="219">
      <c r="A219" s="14">
        <f>IF(INDEX('Employees'!$I$2:$I$101,INT((ROW()-2)/3)+1)="","",IF(INDEX('Employees'!$I$2:$I$101,INT((ROW()-2)/3)+1)&lt;&gt;"OK",NA(),INDEX('Employees'!$A$2:$A$101,INT((ROW()-2)/3)+1)))</f>
        <v/>
      </c>
      <c r="B219" s="8">
        <f>IF($A219="","",VLOOKUP($A219,'Employees'!$A$2:$I$101,2,FALSE))</f>
        <v/>
      </c>
      <c r="C219" s="8">
        <f>IF($A219="","",INDEX('Settings'!$H$11:$H$13,MOD(ROW()-2,3)+1))</f>
        <v/>
      </c>
      <c r="D219" s="8">
        <f>IF($A219="","",VLOOKUP($A219,'Employees'!$A$2:$I$101,4,FALSE))</f>
        <v/>
      </c>
      <c r="E219" s="13">
        <f>IF($A219="","",VLOOKUP($A219,'Employees'!$A$2:$I$101,5,FALSE))</f>
        <v/>
      </c>
      <c r="F219" s="6">
        <f>IF($A219="","",MAX('Settings'!$B$2,VLOOKUP($A219,'Employees'!$A$2:$I$101,3,FALSE)))</f>
        <v/>
      </c>
      <c r="G219" s="13">
        <f>IF($A219="","",IF(OR('Settings'!$B$7&lt;&gt;"OK",INDEX('Settings'!$F$11:$F$16,MATCH($D219&amp;"_"&amp;$C219,'Settings'!$E$11:$E$16,0))&lt;&gt;"OK"),NA(),INDEX('Settings'!$C$11:$C$16,MATCH($D219&amp;"_"&amp;$C219,'Settings'!$E$11:$E$16,0))*'Settings'!$B$4*$E219))</f>
        <v/>
      </c>
      <c r="H219" s="8">
        <f>IF($A219="","",INDEX('Settings'!$D$11:$D$16,MATCH($D219&amp;"_"&amp;$C219,'Settings'!$E$11:$E$16,0)))</f>
        <v/>
      </c>
      <c r="I219" s="13">
        <f>IF($A219="","",INDEX('Employees'!$F$2:$H$101,MATCH($A219,'Employees'!$A$2:$A$101,0),MATCH($C219,'Settings'!$H$11:$H$13,0)))</f>
        <v/>
      </c>
      <c r="J219" s="13">
        <f>IF($A219="","",IF(OR('Settings'!$B$3&lt;$F219,$F219&gt;'Settings'!$B$5),0,IF($H219="Front-loaded",$G219*('Settings'!$B$5-$F219+1)/('Settings'!$B$5-'Settings'!$B$2+1),$G219*(MIN('Settings'!$B$3,'Settings'!$B$5)-$F219+1)/('Settings'!$B$5-'Settings'!$B$2+1))))</f>
        <v/>
      </c>
      <c r="K219" s="13">
        <f>IF($A219="","",SUMIFS('Requests log'!$N$2:$N$1001,'Requests log'!$B$2:$B$1001,$A219,'Requests log'!$D$2:$D$1001,$C219))</f>
        <v/>
      </c>
      <c r="L219" s="13">
        <f>IF($A219="","",SUMIFS('Requests log'!$O$2:$O$1001,'Requests log'!$B$2:$B$1001,$A219,'Requests log'!$D$2:$D$1001,$C219))</f>
        <v/>
      </c>
      <c r="M219" s="13">
        <f>IF($A219="","",SUMIFS('Requests log'!$I$2:$I$1001,'Requests log'!$B$2:$B$1001,$A219,'Requests log'!$D$2:$D$1001,$C219,'Requests log'!$J$2:$J$1001,"Pending"))</f>
        <v/>
      </c>
      <c r="N219" s="13">
        <f>IF($A219="","",I219+J219-K219-L219-M219)</f>
        <v/>
      </c>
      <c r="O219" s="13">
        <f>IF($A219="","",N219/('Settings'!$B$4*E219))</f>
        <v/>
      </c>
    </row>
    <row r="220">
      <c r="A220" s="14">
        <f>IF(INDEX('Employees'!$I$2:$I$101,INT((ROW()-2)/3)+1)="","",IF(INDEX('Employees'!$I$2:$I$101,INT((ROW()-2)/3)+1)&lt;&gt;"OK",NA(),INDEX('Employees'!$A$2:$A$101,INT((ROW()-2)/3)+1)))</f>
        <v/>
      </c>
      <c r="B220" s="8">
        <f>IF($A220="","",VLOOKUP($A220,'Employees'!$A$2:$I$101,2,FALSE))</f>
        <v/>
      </c>
      <c r="C220" s="8">
        <f>IF($A220="","",INDEX('Settings'!$H$11:$H$13,MOD(ROW()-2,3)+1))</f>
        <v/>
      </c>
      <c r="D220" s="8">
        <f>IF($A220="","",VLOOKUP($A220,'Employees'!$A$2:$I$101,4,FALSE))</f>
        <v/>
      </c>
      <c r="E220" s="13">
        <f>IF($A220="","",VLOOKUP($A220,'Employees'!$A$2:$I$101,5,FALSE))</f>
        <v/>
      </c>
      <c r="F220" s="6">
        <f>IF($A220="","",MAX('Settings'!$B$2,VLOOKUP($A220,'Employees'!$A$2:$I$101,3,FALSE)))</f>
        <v/>
      </c>
      <c r="G220" s="13">
        <f>IF($A220="","",IF(OR('Settings'!$B$7&lt;&gt;"OK",INDEX('Settings'!$F$11:$F$16,MATCH($D220&amp;"_"&amp;$C220,'Settings'!$E$11:$E$16,0))&lt;&gt;"OK"),NA(),INDEX('Settings'!$C$11:$C$16,MATCH($D220&amp;"_"&amp;$C220,'Settings'!$E$11:$E$16,0))*'Settings'!$B$4*$E220))</f>
        <v/>
      </c>
      <c r="H220" s="8">
        <f>IF($A220="","",INDEX('Settings'!$D$11:$D$16,MATCH($D220&amp;"_"&amp;$C220,'Settings'!$E$11:$E$16,0)))</f>
        <v/>
      </c>
      <c r="I220" s="13">
        <f>IF($A220="","",INDEX('Employees'!$F$2:$H$101,MATCH($A220,'Employees'!$A$2:$A$101,0),MATCH($C220,'Settings'!$H$11:$H$13,0)))</f>
        <v/>
      </c>
      <c r="J220" s="13">
        <f>IF($A220="","",IF(OR('Settings'!$B$3&lt;$F220,$F220&gt;'Settings'!$B$5),0,IF($H220="Front-loaded",$G220*('Settings'!$B$5-$F220+1)/('Settings'!$B$5-'Settings'!$B$2+1),$G220*(MIN('Settings'!$B$3,'Settings'!$B$5)-$F220+1)/('Settings'!$B$5-'Settings'!$B$2+1))))</f>
        <v/>
      </c>
      <c r="K220" s="13">
        <f>IF($A220="","",SUMIFS('Requests log'!$N$2:$N$1001,'Requests log'!$B$2:$B$1001,$A220,'Requests log'!$D$2:$D$1001,$C220))</f>
        <v/>
      </c>
      <c r="L220" s="13">
        <f>IF($A220="","",SUMIFS('Requests log'!$O$2:$O$1001,'Requests log'!$B$2:$B$1001,$A220,'Requests log'!$D$2:$D$1001,$C220))</f>
        <v/>
      </c>
      <c r="M220" s="13">
        <f>IF($A220="","",SUMIFS('Requests log'!$I$2:$I$1001,'Requests log'!$B$2:$B$1001,$A220,'Requests log'!$D$2:$D$1001,$C220,'Requests log'!$J$2:$J$1001,"Pending"))</f>
        <v/>
      </c>
      <c r="N220" s="13">
        <f>IF($A220="","",I220+J220-K220-L220-M220)</f>
        <v/>
      </c>
      <c r="O220" s="13">
        <f>IF($A220="","",N220/('Settings'!$B$4*E220))</f>
        <v/>
      </c>
    </row>
    <row r="221">
      <c r="A221" s="14">
        <f>IF(INDEX('Employees'!$I$2:$I$101,INT((ROW()-2)/3)+1)="","",IF(INDEX('Employees'!$I$2:$I$101,INT((ROW()-2)/3)+1)&lt;&gt;"OK",NA(),INDEX('Employees'!$A$2:$A$101,INT((ROW()-2)/3)+1)))</f>
        <v/>
      </c>
      <c r="B221" s="8">
        <f>IF($A221="","",VLOOKUP($A221,'Employees'!$A$2:$I$101,2,FALSE))</f>
        <v/>
      </c>
      <c r="C221" s="8">
        <f>IF($A221="","",INDEX('Settings'!$H$11:$H$13,MOD(ROW()-2,3)+1))</f>
        <v/>
      </c>
      <c r="D221" s="8">
        <f>IF($A221="","",VLOOKUP($A221,'Employees'!$A$2:$I$101,4,FALSE))</f>
        <v/>
      </c>
      <c r="E221" s="13">
        <f>IF($A221="","",VLOOKUP($A221,'Employees'!$A$2:$I$101,5,FALSE))</f>
        <v/>
      </c>
      <c r="F221" s="6">
        <f>IF($A221="","",MAX('Settings'!$B$2,VLOOKUP($A221,'Employees'!$A$2:$I$101,3,FALSE)))</f>
        <v/>
      </c>
      <c r="G221" s="13">
        <f>IF($A221="","",IF(OR('Settings'!$B$7&lt;&gt;"OK",INDEX('Settings'!$F$11:$F$16,MATCH($D221&amp;"_"&amp;$C221,'Settings'!$E$11:$E$16,0))&lt;&gt;"OK"),NA(),INDEX('Settings'!$C$11:$C$16,MATCH($D221&amp;"_"&amp;$C221,'Settings'!$E$11:$E$16,0))*'Settings'!$B$4*$E221))</f>
        <v/>
      </c>
      <c r="H221" s="8">
        <f>IF($A221="","",INDEX('Settings'!$D$11:$D$16,MATCH($D221&amp;"_"&amp;$C221,'Settings'!$E$11:$E$16,0)))</f>
        <v/>
      </c>
      <c r="I221" s="13">
        <f>IF($A221="","",INDEX('Employees'!$F$2:$H$101,MATCH($A221,'Employees'!$A$2:$A$101,0),MATCH($C221,'Settings'!$H$11:$H$13,0)))</f>
        <v/>
      </c>
      <c r="J221" s="13">
        <f>IF($A221="","",IF(OR('Settings'!$B$3&lt;$F221,$F221&gt;'Settings'!$B$5),0,IF($H221="Front-loaded",$G221*('Settings'!$B$5-$F221+1)/('Settings'!$B$5-'Settings'!$B$2+1),$G221*(MIN('Settings'!$B$3,'Settings'!$B$5)-$F221+1)/('Settings'!$B$5-'Settings'!$B$2+1))))</f>
        <v/>
      </c>
      <c r="K221" s="13">
        <f>IF($A221="","",SUMIFS('Requests log'!$N$2:$N$1001,'Requests log'!$B$2:$B$1001,$A221,'Requests log'!$D$2:$D$1001,$C221))</f>
        <v/>
      </c>
      <c r="L221" s="13">
        <f>IF($A221="","",SUMIFS('Requests log'!$O$2:$O$1001,'Requests log'!$B$2:$B$1001,$A221,'Requests log'!$D$2:$D$1001,$C221))</f>
        <v/>
      </c>
      <c r="M221" s="13">
        <f>IF($A221="","",SUMIFS('Requests log'!$I$2:$I$1001,'Requests log'!$B$2:$B$1001,$A221,'Requests log'!$D$2:$D$1001,$C221,'Requests log'!$J$2:$J$1001,"Pending"))</f>
        <v/>
      </c>
      <c r="N221" s="13">
        <f>IF($A221="","",I221+J221-K221-L221-M221)</f>
        <v/>
      </c>
      <c r="O221" s="13">
        <f>IF($A221="","",N221/('Settings'!$B$4*E221))</f>
        <v/>
      </c>
    </row>
    <row r="222">
      <c r="A222" s="14">
        <f>IF(INDEX('Employees'!$I$2:$I$101,INT((ROW()-2)/3)+1)="","",IF(INDEX('Employees'!$I$2:$I$101,INT((ROW()-2)/3)+1)&lt;&gt;"OK",NA(),INDEX('Employees'!$A$2:$A$101,INT((ROW()-2)/3)+1)))</f>
        <v/>
      </c>
      <c r="B222" s="8">
        <f>IF($A222="","",VLOOKUP($A222,'Employees'!$A$2:$I$101,2,FALSE))</f>
        <v/>
      </c>
      <c r="C222" s="8">
        <f>IF($A222="","",INDEX('Settings'!$H$11:$H$13,MOD(ROW()-2,3)+1))</f>
        <v/>
      </c>
      <c r="D222" s="8">
        <f>IF($A222="","",VLOOKUP($A222,'Employees'!$A$2:$I$101,4,FALSE))</f>
        <v/>
      </c>
      <c r="E222" s="13">
        <f>IF($A222="","",VLOOKUP($A222,'Employees'!$A$2:$I$101,5,FALSE))</f>
        <v/>
      </c>
      <c r="F222" s="6">
        <f>IF($A222="","",MAX('Settings'!$B$2,VLOOKUP($A222,'Employees'!$A$2:$I$101,3,FALSE)))</f>
        <v/>
      </c>
      <c r="G222" s="13">
        <f>IF($A222="","",IF(OR('Settings'!$B$7&lt;&gt;"OK",INDEX('Settings'!$F$11:$F$16,MATCH($D222&amp;"_"&amp;$C222,'Settings'!$E$11:$E$16,0))&lt;&gt;"OK"),NA(),INDEX('Settings'!$C$11:$C$16,MATCH($D222&amp;"_"&amp;$C222,'Settings'!$E$11:$E$16,0))*'Settings'!$B$4*$E222))</f>
        <v/>
      </c>
      <c r="H222" s="8">
        <f>IF($A222="","",INDEX('Settings'!$D$11:$D$16,MATCH($D222&amp;"_"&amp;$C222,'Settings'!$E$11:$E$16,0)))</f>
        <v/>
      </c>
      <c r="I222" s="13">
        <f>IF($A222="","",INDEX('Employees'!$F$2:$H$101,MATCH($A222,'Employees'!$A$2:$A$101,0),MATCH($C222,'Settings'!$H$11:$H$13,0)))</f>
        <v/>
      </c>
      <c r="J222" s="13">
        <f>IF($A222="","",IF(OR('Settings'!$B$3&lt;$F222,$F222&gt;'Settings'!$B$5),0,IF($H222="Front-loaded",$G222*('Settings'!$B$5-$F222+1)/('Settings'!$B$5-'Settings'!$B$2+1),$G222*(MIN('Settings'!$B$3,'Settings'!$B$5)-$F222+1)/('Settings'!$B$5-'Settings'!$B$2+1))))</f>
        <v/>
      </c>
      <c r="K222" s="13">
        <f>IF($A222="","",SUMIFS('Requests log'!$N$2:$N$1001,'Requests log'!$B$2:$B$1001,$A222,'Requests log'!$D$2:$D$1001,$C222))</f>
        <v/>
      </c>
      <c r="L222" s="13">
        <f>IF($A222="","",SUMIFS('Requests log'!$O$2:$O$1001,'Requests log'!$B$2:$B$1001,$A222,'Requests log'!$D$2:$D$1001,$C222))</f>
        <v/>
      </c>
      <c r="M222" s="13">
        <f>IF($A222="","",SUMIFS('Requests log'!$I$2:$I$1001,'Requests log'!$B$2:$B$1001,$A222,'Requests log'!$D$2:$D$1001,$C222,'Requests log'!$J$2:$J$1001,"Pending"))</f>
        <v/>
      </c>
      <c r="N222" s="13">
        <f>IF($A222="","",I222+J222-K222-L222-M222)</f>
        <v/>
      </c>
      <c r="O222" s="13">
        <f>IF($A222="","",N222/('Settings'!$B$4*E222))</f>
        <v/>
      </c>
    </row>
    <row r="223">
      <c r="A223" s="14">
        <f>IF(INDEX('Employees'!$I$2:$I$101,INT((ROW()-2)/3)+1)="","",IF(INDEX('Employees'!$I$2:$I$101,INT((ROW()-2)/3)+1)&lt;&gt;"OK",NA(),INDEX('Employees'!$A$2:$A$101,INT((ROW()-2)/3)+1)))</f>
        <v/>
      </c>
      <c r="B223" s="8">
        <f>IF($A223="","",VLOOKUP($A223,'Employees'!$A$2:$I$101,2,FALSE))</f>
        <v/>
      </c>
      <c r="C223" s="8">
        <f>IF($A223="","",INDEX('Settings'!$H$11:$H$13,MOD(ROW()-2,3)+1))</f>
        <v/>
      </c>
      <c r="D223" s="8">
        <f>IF($A223="","",VLOOKUP($A223,'Employees'!$A$2:$I$101,4,FALSE))</f>
        <v/>
      </c>
      <c r="E223" s="13">
        <f>IF($A223="","",VLOOKUP($A223,'Employees'!$A$2:$I$101,5,FALSE))</f>
        <v/>
      </c>
      <c r="F223" s="6">
        <f>IF($A223="","",MAX('Settings'!$B$2,VLOOKUP($A223,'Employees'!$A$2:$I$101,3,FALSE)))</f>
        <v/>
      </c>
      <c r="G223" s="13">
        <f>IF($A223="","",IF(OR('Settings'!$B$7&lt;&gt;"OK",INDEX('Settings'!$F$11:$F$16,MATCH($D223&amp;"_"&amp;$C223,'Settings'!$E$11:$E$16,0))&lt;&gt;"OK"),NA(),INDEX('Settings'!$C$11:$C$16,MATCH($D223&amp;"_"&amp;$C223,'Settings'!$E$11:$E$16,0))*'Settings'!$B$4*$E223))</f>
        <v/>
      </c>
      <c r="H223" s="8">
        <f>IF($A223="","",INDEX('Settings'!$D$11:$D$16,MATCH($D223&amp;"_"&amp;$C223,'Settings'!$E$11:$E$16,0)))</f>
        <v/>
      </c>
      <c r="I223" s="13">
        <f>IF($A223="","",INDEX('Employees'!$F$2:$H$101,MATCH($A223,'Employees'!$A$2:$A$101,0),MATCH($C223,'Settings'!$H$11:$H$13,0)))</f>
        <v/>
      </c>
      <c r="J223" s="13">
        <f>IF($A223="","",IF(OR('Settings'!$B$3&lt;$F223,$F223&gt;'Settings'!$B$5),0,IF($H223="Front-loaded",$G223*('Settings'!$B$5-$F223+1)/('Settings'!$B$5-'Settings'!$B$2+1),$G223*(MIN('Settings'!$B$3,'Settings'!$B$5)-$F223+1)/('Settings'!$B$5-'Settings'!$B$2+1))))</f>
        <v/>
      </c>
      <c r="K223" s="13">
        <f>IF($A223="","",SUMIFS('Requests log'!$N$2:$N$1001,'Requests log'!$B$2:$B$1001,$A223,'Requests log'!$D$2:$D$1001,$C223))</f>
        <v/>
      </c>
      <c r="L223" s="13">
        <f>IF($A223="","",SUMIFS('Requests log'!$O$2:$O$1001,'Requests log'!$B$2:$B$1001,$A223,'Requests log'!$D$2:$D$1001,$C223))</f>
        <v/>
      </c>
      <c r="M223" s="13">
        <f>IF($A223="","",SUMIFS('Requests log'!$I$2:$I$1001,'Requests log'!$B$2:$B$1001,$A223,'Requests log'!$D$2:$D$1001,$C223,'Requests log'!$J$2:$J$1001,"Pending"))</f>
        <v/>
      </c>
      <c r="N223" s="13">
        <f>IF($A223="","",I223+J223-K223-L223-M223)</f>
        <v/>
      </c>
      <c r="O223" s="13">
        <f>IF($A223="","",N223/('Settings'!$B$4*E223))</f>
        <v/>
      </c>
    </row>
    <row r="224">
      <c r="A224" s="14">
        <f>IF(INDEX('Employees'!$I$2:$I$101,INT((ROW()-2)/3)+1)="","",IF(INDEX('Employees'!$I$2:$I$101,INT((ROW()-2)/3)+1)&lt;&gt;"OK",NA(),INDEX('Employees'!$A$2:$A$101,INT((ROW()-2)/3)+1)))</f>
        <v/>
      </c>
      <c r="B224" s="8">
        <f>IF($A224="","",VLOOKUP($A224,'Employees'!$A$2:$I$101,2,FALSE))</f>
        <v/>
      </c>
      <c r="C224" s="8">
        <f>IF($A224="","",INDEX('Settings'!$H$11:$H$13,MOD(ROW()-2,3)+1))</f>
        <v/>
      </c>
      <c r="D224" s="8">
        <f>IF($A224="","",VLOOKUP($A224,'Employees'!$A$2:$I$101,4,FALSE))</f>
        <v/>
      </c>
      <c r="E224" s="13">
        <f>IF($A224="","",VLOOKUP($A224,'Employees'!$A$2:$I$101,5,FALSE))</f>
        <v/>
      </c>
      <c r="F224" s="6">
        <f>IF($A224="","",MAX('Settings'!$B$2,VLOOKUP($A224,'Employees'!$A$2:$I$101,3,FALSE)))</f>
        <v/>
      </c>
      <c r="G224" s="13">
        <f>IF($A224="","",IF(OR('Settings'!$B$7&lt;&gt;"OK",INDEX('Settings'!$F$11:$F$16,MATCH($D224&amp;"_"&amp;$C224,'Settings'!$E$11:$E$16,0))&lt;&gt;"OK"),NA(),INDEX('Settings'!$C$11:$C$16,MATCH($D224&amp;"_"&amp;$C224,'Settings'!$E$11:$E$16,0))*'Settings'!$B$4*$E224))</f>
        <v/>
      </c>
      <c r="H224" s="8">
        <f>IF($A224="","",INDEX('Settings'!$D$11:$D$16,MATCH($D224&amp;"_"&amp;$C224,'Settings'!$E$11:$E$16,0)))</f>
        <v/>
      </c>
      <c r="I224" s="13">
        <f>IF($A224="","",INDEX('Employees'!$F$2:$H$101,MATCH($A224,'Employees'!$A$2:$A$101,0),MATCH($C224,'Settings'!$H$11:$H$13,0)))</f>
        <v/>
      </c>
      <c r="J224" s="13">
        <f>IF($A224="","",IF(OR('Settings'!$B$3&lt;$F224,$F224&gt;'Settings'!$B$5),0,IF($H224="Front-loaded",$G224*('Settings'!$B$5-$F224+1)/('Settings'!$B$5-'Settings'!$B$2+1),$G224*(MIN('Settings'!$B$3,'Settings'!$B$5)-$F224+1)/('Settings'!$B$5-'Settings'!$B$2+1))))</f>
        <v/>
      </c>
      <c r="K224" s="13">
        <f>IF($A224="","",SUMIFS('Requests log'!$N$2:$N$1001,'Requests log'!$B$2:$B$1001,$A224,'Requests log'!$D$2:$D$1001,$C224))</f>
        <v/>
      </c>
      <c r="L224" s="13">
        <f>IF($A224="","",SUMIFS('Requests log'!$O$2:$O$1001,'Requests log'!$B$2:$B$1001,$A224,'Requests log'!$D$2:$D$1001,$C224))</f>
        <v/>
      </c>
      <c r="M224" s="13">
        <f>IF($A224="","",SUMIFS('Requests log'!$I$2:$I$1001,'Requests log'!$B$2:$B$1001,$A224,'Requests log'!$D$2:$D$1001,$C224,'Requests log'!$J$2:$J$1001,"Pending"))</f>
        <v/>
      </c>
      <c r="N224" s="13">
        <f>IF($A224="","",I224+J224-K224-L224-M224)</f>
        <v/>
      </c>
      <c r="O224" s="13">
        <f>IF($A224="","",N224/('Settings'!$B$4*E224))</f>
        <v/>
      </c>
    </row>
    <row r="225">
      <c r="A225" s="14">
        <f>IF(INDEX('Employees'!$I$2:$I$101,INT((ROW()-2)/3)+1)="","",IF(INDEX('Employees'!$I$2:$I$101,INT((ROW()-2)/3)+1)&lt;&gt;"OK",NA(),INDEX('Employees'!$A$2:$A$101,INT((ROW()-2)/3)+1)))</f>
        <v/>
      </c>
      <c r="B225" s="8">
        <f>IF($A225="","",VLOOKUP($A225,'Employees'!$A$2:$I$101,2,FALSE))</f>
        <v/>
      </c>
      <c r="C225" s="8">
        <f>IF($A225="","",INDEX('Settings'!$H$11:$H$13,MOD(ROW()-2,3)+1))</f>
        <v/>
      </c>
      <c r="D225" s="8">
        <f>IF($A225="","",VLOOKUP($A225,'Employees'!$A$2:$I$101,4,FALSE))</f>
        <v/>
      </c>
      <c r="E225" s="13">
        <f>IF($A225="","",VLOOKUP($A225,'Employees'!$A$2:$I$101,5,FALSE))</f>
        <v/>
      </c>
      <c r="F225" s="6">
        <f>IF($A225="","",MAX('Settings'!$B$2,VLOOKUP($A225,'Employees'!$A$2:$I$101,3,FALSE)))</f>
        <v/>
      </c>
      <c r="G225" s="13">
        <f>IF($A225="","",IF(OR('Settings'!$B$7&lt;&gt;"OK",INDEX('Settings'!$F$11:$F$16,MATCH($D225&amp;"_"&amp;$C225,'Settings'!$E$11:$E$16,0))&lt;&gt;"OK"),NA(),INDEX('Settings'!$C$11:$C$16,MATCH($D225&amp;"_"&amp;$C225,'Settings'!$E$11:$E$16,0))*'Settings'!$B$4*$E225))</f>
        <v/>
      </c>
      <c r="H225" s="8">
        <f>IF($A225="","",INDEX('Settings'!$D$11:$D$16,MATCH($D225&amp;"_"&amp;$C225,'Settings'!$E$11:$E$16,0)))</f>
        <v/>
      </c>
      <c r="I225" s="13">
        <f>IF($A225="","",INDEX('Employees'!$F$2:$H$101,MATCH($A225,'Employees'!$A$2:$A$101,0),MATCH($C225,'Settings'!$H$11:$H$13,0)))</f>
        <v/>
      </c>
      <c r="J225" s="13">
        <f>IF($A225="","",IF(OR('Settings'!$B$3&lt;$F225,$F225&gt;'Settings'!$B$5),0,IF($H225="Front-loaded",$G225*('Settings'!$B$5-$F225+1)/('Settings'!$B$5-'Settings'!$B$2+1),$G225*(MIN('Settings'!$B$3,'Settings'!$B$5)-$F225+1)/('Settings'!$B$5-'Settings'!$B$2+1))))</f>
        <v/>
      </c>
      <c r="K225" s="13">
        <f>IF($A225="","",SUMIFS('Requests log'!$N$2:$N$1001,'Requests log'!$B$2:$B$1001,$A225,'Requests log'!$D$2:$D$1001,$C225))</f>
        <v/>
      </c>
      <c r="L225" s="13">
        <f>IF($A225="","",SUMIFS('Requests log'!$O$2:$O$1001,'Requests log'!$B$2:$B$1001,$A225,'Requests log'!$D$2:$D$1001,$C225))</f>
        <v/>
      </c>
      <c r="M225" s="13">
        <f>IF($A225="","",SUMIFS('Requests log'!$I$2:$I$1001,'Requests log'!$B$2:$B$1001,$A225,'Requests log'!$D$2:$D$1001,$C225,'Requests log'!$J$2:$J$1001,"Pending"))</f>
        <v/>
      </c>
      <c r="N225" s="13">
        <f>IF($A225="","",I225+J225-K225-L225-M225)</f>
        <v/>
      </c>
      <c r="O225" s="13">
        <f>IF($A225="","",N225/('Settings'!$B$4*E225))</f>
        <v/>
      </c>
    </row>
    <row r="226">
      <c r="A226" s="14">
        <f>IF(INDEX('Employees'!$I$2:$I$101,INT((ROW()-2)/3)+1)="","",IF(INDEX('Employees'!$I$2:$I$101,INT((ROW()-2)/3)+1)&lt;&gt;"OK",NA(),INDEX('Employees'!$A$2:$A$101,INT((ROW()-2)/3)+1)))</f>
        <v/>
      </c>
      <c r="B226" s="8">
        <f>IF($A226="","",VLOOKUP($A226,'Employees'!$A$2:$I$101,2,FALSE))</f>
        <v/>
      </c>
      <c r="C226" s="8">
        <f>IF($A226="","",INDEX('Settings'!$H$11:$H$13,MOD(ROW()-2,3)+1))</f>
        <v/>
      </c>
      <c r="D226" s="8">
        <f>IF($A226="","",VLOOKUP($A226,'Employees'!$A$2:$I$101,4,FALSE))</f>
        <v/>
      </c>
      <c r="E226" s="13">
        <f>IF($A226="","",VLOOKUP($A226,'Employees'!$A$2:$I$101,5,FALSE))</f>
        <v/>
      </c>
      <c r="F226" s="6">
        <f>IF($A226="","",MAX('Settings'!$B$2,VLOOKUP($A226,'Employees'!$A$2:$I$101,3,FALSE)))</f>
        <v/>
      </c>
      <c r="G226" s="13">
        <f>IF($A226="","",IF(OR('Settings'!$B$7&lt;&gt;"OK",INDEX('Settings'!$F$11:$F$16,MATCH($D226&amp;"_"&amp;$C226,'Settings'!$E$11:$E$16,0))&lt;&gt;"OK"),NA(),INDEX('Settings'!$C$11:$C$16,MATCH($D226&amp;"_"&amp;$C226,'Settings'!$E$11:$E$16,0))*'Settings'!$B$4*$E226))</f>
        <v/>
      </c>
      <c r="H226" s="8">
        <f>IF($A226="","",INDEX('Settings'!$D$11:$D$16,MATCH($D226&amp;"_"&amp;$C226,'Settings'!$E$11:$E$16,0)))</f>
        <v/>
      </c>
      <c r="I226" s="13">
        <f>IF($A226="","",INDEX('Employees'!$F$2:$H$101,MATCH($A226,'Employees'!$A$2:$A$101,0),MATCH($C226,'Settings'!$H$11:$H$13,0)))</f>
        <v/>
      </c>
      <c r="J226" s="13">
        <f>IF($A226="","",IF(OR('Settings'!$B$3&lt;$F226,$F226&gt;'Settings'!$B$5),0,IF($H226="Front-loaded",$G226*('Settings'!$B$5-$F226+1)/('Settings'!$B$5-'Settings'!$B$2+1),$G226*(MIN('Settings'!$B$3,'Settings'!$B$5)-$F226+1)/('Settings'!$B$5-'Settings'!$B$2+1))))</f>
        <v/>
      </c>
      <c r="K226" s="13">
        <f>IF($A226="","",SUMIFS('Requests log'!$N$2:$N$1001,'Requests log'!$B$2:$B$1001,$A226,'Requests log'!$D$2:$D$1001,$C226))</f>
        <v/>
      </c>
      <c r="L226" s="13">
        <f>IF($A226="","",SUMIFS('Requests log'!$O$2:$O$1001,'Requests log'!$B$2:$B$1001,$A226,'Requests log'!$D$2:$D$1001,$C226))</f>
        <v/>
      </c>
      <c r="M226" s="13">
        <f>IF($A226="","",SUMIFS('Requests log'!$I$2:$I$1001,'Requests log'!$B$2:$B$1001,$A226,'Requests log'!$D$2:$D$1001,$C226,'Requests log'!$J$2:$J$1001,"Pending"))</f>
        <v/>
      </c>
      <c r="N226" s="13">
        <f>IF($A226="","",I226+J226-K226-L226-M226)</f>
        <v/>
      </c>
      <c r="O226" s="13">
        <f>IF($A226="","",N226/('Settings'!$B$4*E226))</f>
        <v/>
      </c>
    </row>
    <row r="227">
      <c r="A227" s="14">
        <f>IF(INDEX('Employees'!$I$2:$I$101,INT((ROW()-2)/3)+1)="","",IF(INDEX('Employees'!$I$2:$I$101,INT((ROW()-2)/3)+1)&lt;&gt;"OK",NA(),INDEX('Employees'!$A$2:$A$101,INT((ROW()-2)/3)+1)))</f>
        <v/>
      </c>
      <c r="B227" s="8">
        <f>IF($A227="","",VLOOKUP($A227,'Employees'!$A$2:$I$101,2,FALSE))</f>
        <v/>
      </c>
      <c r="C227" s="8">
        <f>IF($A227="","",INDEX('Settings'!$H$11:$H$13,MOD(ROW()-2,3)+1))</f>
        <v/>
      </c>
      <c r="D227" s="8">
        <f>IF($A227="","",VLOOKUP($A227,'Employees'!$A$2:$I$101,4,FALSE))</f>
        <v/>
      </c>
      <c r="E227" s="13">
        <f>IF($A227="","",VLOOKUP($A227,'Employees'!$A$2:$I$101,5,FALSE))</f>
        <v/>
      </c>
      <c r="F227" s="6">
        <f>IF($A227="","",MAX('Settings'!$B$2,VLOOKUP($A227,'Employees'!$A$2:$I$101,3,FALSE)))</f>
        <v/>
      </c>
      <c r="G227" s="13">
        <f>IF($A227="","",IF(OR('Settings'!$B$7&lt;&gt;"OK",INDEX('Settings'!$F$11:$F$16,MATCH($D227&amp;"_"&amp;$C227,'Settings'!$E$11:$E$16,0))&lt;&gt;"OK"),NA(),INDEX('Settings'!$C$11:$C$16,MATCH($D227&amp;"_"&amp;$C227,'Settings'!$E$11:$E$16,0))*'Settings'!$B$4*$E227))</f>
        <v/>
      </c>
      <c r="H227" s="8">
        <f>IF($A227="","",INDEX('Settings'!$D$11:$D$16,MATCH($D227&amp;"_"&amp;$C227,'Settings'!$E$11:$E$16,0)))</f>
        <v/>
      </c>
      <c r="I227" s="13">
        <f>IF($A227="","",INDEX('Employees'!$F$2:$H$101,MATCH($A227,'Employees'!$A$2:$A$101,0),MATCH($C227,'Settings'!$H$11:$H$13,0)))</f>
        <v/>
      </c>
      <c r="J227" s="13">
        <f>IF($A227="","",IF(OR('Settings'!$B$3&lt;$F227,$F227&gt;'Settings'!$B$5),0,IF($H227="Front-loaded",$G227*('Settings'!$B$5-$F227+1)/('Settings'!$B$5-'Settings'!$B$2+1),$G227*(MIN('Settings'!$B$3,'Settings'!$B$5)-$F227+1)/('Settings'!$B$5-'Settings'!$B$2+1))))</f>
        <v/>
      </c>
      <c r="K227" s="13">
        <f>IF($A227="","",SUMIFS('Requests log'!$N$2:$N$1001,'Requests log'!$B$2:$B$1001,$A227,'Requests log'!$D$2:$D$1001,$C227))</f>
        <v/>
      </c>
      <c r="L227" s="13">
        <f>IF($A227="","",SUMIFS('Requests log'!$O$2:$O$1001,'Requests log'!$B$2:$B$1001,$A227,'Requests log'!$D$2:$D$1001,$C227))</f>
        <v/>
      </c>
      <c r="M227" s="13">
        <f>IF($A227="","",SUMIFS('Requests log'!$I$2:$I$1001,'Requests log'!$B$2:$B$1001,$A227,'Requests log'!$D$2:$D$1001,$C227,'Requests log'!$J$2:$J$1001,"Pending"))</f>
        <v/>
      </c>
      <c r="N227" s="13">
        <f>IF($A227="","",I227+J227-K227-L227-M227)</f>
        <v/>
      </c>
      <c r="O227" s="13">
        <f>IF($A227="","",N227/('Settings'!$B$4*E227))</f>
        <v/>
      </c>
    </row>
    <row r="228">
      <c r="A228" s="14">
        <f>IF(INDEX('Employees'!$I$2:$I$101,INT((ROW()-2)/3)+1)="","",IF(INDEX('Employees'!$I$2:$I$101,INT((ROW()-2)/3)+1)&lt;&gt;"OK",NA(),INDEX('Employees'!$A$2:$A$101,INT((ROW()-2)/3)+1)))</f>
        <v/>
      </c>
      <c r="B228" s="8">
        <f>IF($A228="","",VLOOKUP($A228,'Employees'!$A$2:$I$101,2,FALSE))</f>
        <v/>
      </c>
      <c r="C228" s="8">
        <f>IF($A228="","",INDEX('Settings'!$H$11:$H$13,MOD(ROW()-2,3)+1))</f>
        <v/>
      </c>
      <c r="D228" s="8">
        <f>IF($A228="","",VLOOKUP($A228,'Employees'!$A$2:$I$101,4,FALSE))</f>
        <v/>
      </c>
      <c r="E228" s="13">
        <f>IF($A228="","",VLOOKUP($A228,'Employees'!$A$2:$I$101,5,FALSE))</f>
        <v/>
      </c>
      <c r="F228" s="6">
        <f>IF($A228="","",MAX('Settings'!$B$2,VLOOKUP($A228,'Employees'!$A$2:$I$101,3,FALSE)))</f>
        <v/>
      </c>
      <c r="G228" s="13">
        <f>IF($A228="","",IF(OR('Settings'!$B$7&lt;&gt;"OK",INDEX('Settings'!$F$11:$F$16,MATCH($D228&amp;"_"&amp;$C228,'Settings'!$E$11:$E$16,0))&lt;&gt;"OK"),NA(),INDEX('Settings'!$C$11:$C$16,MATCH($D228&amp;"_"&amp;$C228,'Settings'!$E$11:$E$16,0))*'Settings'!$B$4*$E228))</f>
        <v/>
      </c>
      <c r="H228" s="8">
        <f>IF($A228="","",INDEX('Settings'!$D$11:$D$16,MATCH($D228&amp;"_"&amp;$C228,'Settings'!$E$11:$E$16,0)))</f>
        <v/>
      </c>
      <c r="I228" s="13">
        <f>IF($A228="","",INDEX('Employees'!$F$2:$H$101,MATCH($A228,'Employees'!$A$2:$A$101,0),MATCH($C228,'Settings'!$H$11:$H$13,0)))</f>
        <v/>
      </c>
      <c r="J228" s="13">
        <f>IF($A228="","",IF(OR('Settings'!$B$3&lt;$F228,$F228&gt;'Settings'!$B$5),0,IF($H228="Front-loaded",$G228*('Settings'!$B$5-$F228+1)/('Settings'!$B$5-'Settings'!$B$2+1),$G228*(MIN('Settings'!$B$3,'Settings'!$B$5)-$F228+1)/('Settings'!$B$5-'Settings'!$B$2+1))))</f>
        <v/>
      </c>
      <c r="K228" s="13">
        <f>IF($A228="","",SUMIFS('Requests log'!$N$2:$N$1001,'Requests log'!$B$2:$B$1001,$A228,'Requests log'!$D$2:$D$1001,$C228))</f>
        <v/>
      </c>
      <c r="L228" s="13">
        <f>IF($A228="","",SUMIFS('Requests log'!$O$2:$O$1001,'Requests log'!$B$2:$B$1001,$A228,'Requests log'!$D$2:$D$1001,$C228))</f>
        <v/>
      </c>
      <c r="M228" s="13">
        <f>IF($A228="","",SUMIFS('Requests log'!$I$2:$I$1001,'Requests log'!$B$2:$B$1001,$A228,'Requests log'!$D$2:$D$1001,$C228,'Requests log'!$J$2:$J$1001,"Pending"))</f>
        <v/>
      </c>
      <c r="N228" s="13">
        <f>IF($A228="","",I228+J228-K228-L228-M228)</f>
        <v/>
      </c>
      <c r="O228" s="13">
        <f>IF($A228="","",N228/('Settings'!$B$4*E228))</f>
        <v/>
      </c>
    </row>
    <row r="229">
      <c r="A229" s="14">
        <f>IF(INDEX('Employees'!$I$2:$I$101,INT((ROW()-2)/3)+1)="","",IF(INDEX('Employees'!$I$2:$I$101,INT((ROW()-2)/3)+1)&lt;&gt;"OK",NA(),INDEX('Employees'!$A$2:$A$101,INT((ROW()-2)/3)+1)))</f>
        <v/>
      </c>
      <c r="B229" s="8">
        <f>IF($A229="","",VLOOKUP($A229,'Employees'!$A$2:$I$101,2,FALSE))</f>
        <v/>
      </c>
      <c r="C229" s="8">
        <f>IF($A229="","",INDEX('Settings'!$H$11:$H$13,MOD(ROW()-2,3)+1))</f>
        <v/>
      </c>
      <c r="D229" s="8">
        <f>IF($A229="","",VLOOKUP($A229,'Employees'!$A$2:$I$101,4,FALSE))</f>
        <v/>
      </c>
      <c r="E229" s="13">
        <f>IF($A229="","",VLOOKUP($A229,'Employees'!$A$2:$I$101,5,FALSE))</f>
        <v/>
      </c>
      <c r="F229" s="6">
        <f>IF($A229="","",MAX('Settings'!$B$2,VLOOKUP($A229,'Employees'!$A$2:$I$101,3,FALSE)))</f>
        <v/>
      </c>
      <c r="G229" s="13">
        <f>IF($A229="","",IF(OR('Settings'!$B$7&lt;&gt;"OK",INDEX('Settings'!$F$11:$F$16,MATCH($D229&amp;"_"&amp;$C229,'Settings'!$E$11:$E$16,0))&lt;&gt;"OK"),NA(),INDEX('Settings'!$C$11:$C$16,MATCH($D229&amp;"_"&amp;$C229,'Settings'!$E$11:$E$16,0))*'Settings'!$B$4*$E229))</f>
        <v/>
      </c>
      <c r="H229" s="8">
        <f>IF($A229="","",INDEX('Settings'!$D$11:$D$16,MATCH($D229&amp;"_"&amp;$C229,'Settings'!$E$11:$E$16,0)))</f>
        <v/>
      </c>
      <c r="I229" s="13">
        <f>IF($A229="","",INDEX('Employees'!$F$2:$H$101,MATCH($A229,'Employees'!$A$2:$A$101,0),MATCH($C229,'Settings'!$H$11:$H$13,0)))</f>
        <v/>
      </c>
      <c r="J229" s="13">
        <f>IF($A229="","",IF(OR('Settings'!$B$3&lt;$F229,$F229&gt;'Settings'!$B$5),0,IF($H229="Front-loaded",$G229*('Settings'!$B$5-$F229+1)/('Settings'!$B$5-'Settings'!$B$2+1),$G229*(MIN('Settings'!$B$3,'Settings'!$B$5)-$F229+1)/('Settings'!$B$5-'Settings'!$B$2+1))))</f>
        <v/>
      </c>
      <c r="K229" s="13">
        <f>IF($A229="","",SUMIFS('Requests log'!$N$2:$N$1001,'Requests log'!$B$2:$B$1001,$A229,'Requests log'!$D$2:$D$1001,$C229))</f>
        <v/>
      </c>
      <c r="L229" s="13">
        <f>IF($A229="","",SUMIFS('Requests log'!$O$2:$O$1001,'Requests log'!$B$2:$B$1001,$A229,'Requests log'!$D$2:$D$1001,$C229))</f>
        <v/>
      </c>
      <c r="M229" s="13">
        <f>IF($A229="","",SUMIFS('Requests log'!$I$2:$I$1001,'Requests log'!$B$2:$B$1001,$A229,'Requests log'!$D$2:$D$1001,$C229,'Requests log'!$J$2:$J$1001,"Pending"))</f>
        <v/>
      </c>
      <c r="N229" s="13">
        <f>IF($A229="","",I229+J229-K229-L229-M229)</f>
        <v/>
      </c>
      <c r="O229" s="13">
        <f>IF($A229="","",N229/('Settings'!$B$4*E229))</f>
        <v/>
      </c>
    </row>
    <row r="230">
      <c r="A230" s="14">
        <f>IF(INDEX('Employees'!$I$2:$I$101,INT((ROW()-2)/3)+1)="","",IF(INDEX('Employees'!$I$2:$I$101,INT((ROW()-2)/3)+1)&lt;&gt;"OK",NA(),INDEX('Employees'!$A$2:$A$101,INT((ROW()-2)/3)+1)))</f>
        <v/>
      </c>
      <c r="B230" s="8">
        <f>IF($A230="","",VLOOKUP($A230,'Employees'!$A$2:$I$101,2,FALSE))</f>
        <v/>
      </c>
      <c r="C230" s="8">
        <f>IF($A230="","",INDEX('Settings'!$H$11:$H$13,MOD(ROW()-2,3)+1))</f>
        <v/>
      </c>
      <c r="D230" s="8">
        <f>IF($A230="","",VLOOKUP($A230,'Employees'!$A$2:$I$101,4,FALSE))</f>
        <v/>
      </c>
      <c r="E230" s="13">
        <f>IF($A230="","",VLOOKUP($A230,'Employees'!$A$2:$I$101,5,FALSE))</f>
        <v/>
      </c>
      <c r="F230" s="6">
        <f>IF($A230="","",MAX('Settings'!$B$2,VLOOKUP($A230,'Employees'!$A$2:$I$101,3,FALSE)))</f>
        <v/>
      </c>
      <c r="G230" s="13">
        <f>IF($A230="","",IF(OR('Settings'!$B$7&lt;&gt;"OK",INDEX('Settings'!$F$11:$F$16,MATCH($D230&amp;"_"&amp;$C230,'Settings'!$E$11:$E$16,0))&lt;&gt;"OK"),NA(),INDEX('Settings'!$C$11:$C$16,MATCH($D230&amp;"_"&amp;$C230,'Settings'!$E$11:$E$16,0))*'Settings'!$B$4*$E230))</f>
        <v/>
      </c>
      <c r="H230" s="8">
        <f>IF($A230="","",INDEX('Settings'!$D$11:$D$16,MATCH($D230&amp;"_"&amp;$C230,'Settings'!$E$11:$E$16,0)))</f>
        <v/>
      </c>
      <c r="I230" s="13">
        <f>IF($A230="","",INDEX('Employees'!$F$2:$H$101,MATCH($A230,'Employees'!$A$2:$A$101,0),MATCH($C230,'Settings'!$H$11:$H$13,0)))</f>
        <v/>
      </c>
      <c r="J230" s="13">
        <f>IF($A230="","",IF(OR('Settings'!$B$3&lt;$F230,$F230&gt;'Settings'!$B$5),0,IF($H230="Front-loaded",$G230*('Settings'!$B$5-$F230+1)/('Settings'!$B$5-'Settings'!$B$2+1),$G230*(MIN('Settings'!$B$3,'Settings'!$B$5)-$F230+1)/('Settings'!$B$5-'Settings'!$B$2+1))))</f>
        <v/>
      </c>
      <c r="K230" s="13">
        <f>IF($A230="","",SUMIFS('Requests log'!$N$2:$N$1001,'Requests log'!$B$2:$B$1001,$A230,'Requests log'!$D$2:$D$1001,$C230))</f>
        <v/>
      </c>
      <c r="L230" s="13">
        <f>IF($A230="","",SUMIFS('Requests log'!$O$2:$O$1001,'Requests log'!$B$2:$B$1001,$A230,'Requests log'!$D$2:$D$1001,$C230))</f>
        <v/>
      </c>
      <c r="M230" s="13">
        <f>IF($A230="","",SUMIFS('Requests log'!$I$2:$I$1001,'Requests log'!$B$2:$B$1001,$A230,'Requests log'!$D$2:$D$1001,$C230,'Requests log'!$J$2:$J$1001,"Pending"))</f>
        <v/>
      </c>
      <c r="N230" s="13">
        <f>IF($A230="","",I230+J230-K230-L230-M230)</f>
        <v/>
      </c>
      <c r="O230" s="13">
        <f>IF($A230="","",N230/('Settings'!$B$4*E230))</f>
        <v/>
      </c>
    </row>
    <row r="231">
      <c r="A231" s="14">
        <f>IF(INDEX('Employees'!$I$2:$I$101,INT((ROW()-2)/3)+1)="","",IF(INDEX('Employees'!$I$2:$I$101,INT((ROW()-2)/3)+1)&lt;&gt;"OK",NA(),INDEX('Employees'!$A$2:$A$101,INT((ROW()-2)/3)+1)))</f>
        <v/>
      </c>
      <c r="B231" s="8">
        <f>IF($A231="","",VLOOKUP($A231,'Employees'!$A$2:$I$101,2,FALSE))</f>
        <v/>
      </c>
      <c r="C231" s="8">
        <f>IF($A231="","",INDEX('Settings'!$H$11:$H$13,MOD(ROW()-2,3)+1))</f>
        <v/>
      </c>
      <c r="D231" s="8">
        <f>IF($A231="","",VLOOKUP($A231,'Employees'!$A$2:$I$101,4,FALSE))</f>
        <v/>
      </c>
      <c r="E231" s="13">
        <f>IF($A231="","",VLOOKUP($A231,'Employees'!$A$2:$I$101,5,FALSE))</f>
        <v/>
      </c>
      <c r="F231" s="6">
        <f>IF($A231="","",MAX('Settings'!$B$2,VLOOKUP($A231,'Employees'!$A$2:$I$101,3,FALSE)))</f>
        <v/>
      </c>
      <c r="G231" s="13">
        <f>IF($A231="","",IF(OR('Settings'!$B$7&lt;&gt;"OK",INDEX('Settings'!$F$11:$F$16,MATCH($D231&amp;"_"&amp;$C231,'Settings'!$E$11:$E$16,0))&lt;&gt;"OK"),NA(),INDEX('Settings'!$C$11:$C$16,MATCH($D231&amp;"_"&amp;$C231,'Settings'!$E$11:$E$16,0))*'Settings'!$B$4*$E231))</f>
        <v/>
      </c>
      <c r="H231" s="8">
        <f>IF($A231="","",INDEX('Settings'!$D$11:$D$16,MATCH($D231&amp;"_"&amp;$C231,'Settings'!$E$11:$E$16,0)))</f>
        <v/>
      </c>
      <c r="I231" s="13">
        <f>IF($A231="","",INDEX('Employees'!$F$2:$H$101,MATCH($A231,'Employees'!$A$2:$A$101,0),MATCH($C231,'Settings'!$H$11:$H$13,0)))</f>
        <v/>
      </c>
      <c r="J231" s="13">
        <f>IF($A231="","",IF(OR('Settings'!$B$3&lt;$F231,$F231&gt;'Settings'!$B$5),0,IF($H231="Front-loaded",$G231*('Settings'!$B$5-$F231+1)/('Settings'!$B$5-'Settings'!$B$2+1),$G231*(MIN('Settings'!$B$3,'Settings'!$B$5)-$F231+1)/('Settings'!$B$5-'Settings'!$B$2+1))))</f>
        <v/>
      </c>
      <c r="K231" s="13">
        <f>IF($A231="","",SUMIFS('Requests log'!$N$2:$N$1001,'Requests log'!$B$2:$B$1001,$A231,'Requests log'!$D$2:$D$1001,$C231))</f>
        <v/>
      </c>
      <c r="L231" s="13">
        <f>IF($A231="","",SUMIFS('Requests log'!$O$2:$O$1001,'Requests log'!$B$2:$B$1001,$A231,'Requests log'!$D$2:$D$1001,$C231))</f>
        <v/>
      </c>
      <c r="M231" s="13">
        <f>IF($A231="","",SUMIFS('Requests log'!$I$2:$I$1001,'Requests log'!$B$2:$B$1001,$A231,'Requests log'!$D$2:$D$1001,$C231,'Requests log'!$J$2:$J$1001,"Pending"))</f>
        <v/>
      </c>
      <c r="N231" s="13">
        <f>IF($A231="","",I231+J231-K231-L231-M231)</f>
        <v/>
      </c>
      <c r="O231" s="13">
        <f>IF($A231="","",N231/('Settings'!$B$4*E231))</f>
        <v/>
      </c>
    </row>
    <row r="232">
      <c r="A232" s="14">
        <f>IF(INDEX('Employees'!$I$2:$I$101,INT((ROW()-2)/3)+1)="","",IF(INDEX('Employees'!$I$2:$I$101,INT((ROW()-2)/3)+1)&lt;&gt;"OK",NA(),INDEX('Employees'!$A$2:$A$101,INT((ROW()-2)/3)+1)))</f>
        <v/>
      </c>
      <c r="B232" s="8">
        <f>IF($A232="","",VLOOKUP($A232,'Employees'!$A$2:$I$101,2,FALSE))</f>
        <v/>
      </c>
      <c r="C232" s="8">
        <f>IF($A232="","",INDEX('Settings'!$H$11:$H$13,MOD(ROW()-2,3)+1))</f>
        <v/>
      </c>
      <c r="D232" s="8">
        <f>IF($A232="","",VLOOKUP($A232,'Employees'!$A$2:$I$101,4,FALSE))</f>
        <v/>
      </c>
      <c r="E232" s="13">
        <f>IF($A232="","",VLOOKUP($A232,'Employees'!$A$2:$I$101,5,FALSE))</f>
        <v/>
      </c>
      <c r="F232" s="6">
        <f>IF($A232="","",MAX('Settings'!$B$2,VLOOKUP($A232,'Employees'!$A$2:$I$101,3,FALSE)))</f>
        <v/>
      </c>
      <c r="G232" s="13">
        <f>IF($A232="","",IF(OR('Settings'!$B$7&lt;&gt;"OK",INDEX('Settings'!$F$11:$F$16,MATCH($D232&amp;"_"&amp;$C232,'Settings'!$E$11:$E$16,0))&lt;&gt;"OK"),NA(),INDEX('Settings'!$C$11:$C$16,MATCH($D232&amp;"_"&amp;$C232,'Settings'!$E$11:$E$16,0))*'Settings'!$B$4*$E232))</f>
        <v/>
      </c>
      <c r="H232" s="8">
        <f>IF($A232="","",INDEX('Settings'!$D$11:$D$16,MATCH($D232&amp;"_"&amp;$C232,'Settings'!$E$11:$E$16,0)))</f>
        <v/>
      </c>
      <c r="I232" s="13">
        <f>IF($A232="","",INDEX('Employees'!$F$2:$H$101,MATCH($A232,'Employees'!$A$2:$A$101,0),MATCH($C232,'Settings'!$H$11:$H$13,0)))</f>
        <v/>
      </c>
      <c r="J232" s="13">
        <f>IF($A232="","",IF(OR('Settings'!$B$3&lt;$F232,$F232&gt;'Settings'!$B$5),0,IF($H232="Front-loaded",$G232*('Settings'!$B$5-$F232+1)/('Settings'!$B$5-'Settings'!$B$2+1),$G232*(MIN('Settings'!$B$3,'Settings'!$B$5)-$F232+1)/('Settings'!$B$5-'Settings'!$B$2+1))))</f>
        <v/>
      </c>
      <c r="K232" s="13">
        <f>IF($A232="","",SUMIFS('Requests log'!$N$2:$N$1001,'Requests log'!$B$2:$B$1001,$A232,'Requests log'!$D$2:$D$1001,$C232))</f>
        <v/>
      </c>
      <c r="L232" s="13">
        <f>IF($A232="","",SUMIFS('Requests log'!$O$2:$O$1001,'Requests log'!$B$2:$B$1001,$A232,'Requests log'!$D$2:$D$1001,$C232))</f>
        <v/>
      </c>
      <c r="M232" s="13">
        <f>IF($A232="","",SUMIFS('Requests log'!$I$2:$I$1001,'Requests log'!$B$2:$B$1001,$A232,'Requests log'!$D$2:$D$1001,$C232,'Requests log'!$J$2:$J$1001,"Pending"))</f>
        <v/>
      </c>
      <c r="N232" s="13">
        <f>IF($A232="","",I232+J232-K232-L232-M232)</f>
        <v/>
      </c>
      <c r="O232" s="13">
        <f>IF($A232="","",N232/('Settings'!$B$4*E232))</f>
        <v/>
      </c>
    </row>
    <row r="233">
      <c r="A233" s="14">
        <f>IF(INDEX('Employees'!$I$2:$I$101,INT((ROW()-2)/3)+1)="","",IF(INDEX('Employees'!$I$2:$I$101,INT((ROW()-2)/3)+1)&lt;&gt;"OK",NA(),INDEX('Employees'!$A$2:$A$101,INT((ROW()-2)/3)+1)))</f>
        <v/>
      </c>
      <c r="B233" s="8">
        <f>IF($A233="","",VLOOKUP($A233,'Employees'!$A$2:$I$101,2,FALSE))</f>
        <v/>
      </c>
      <c r="C233" s="8">
        <f>IF($A233="","",INDEX('Settings'!$H$11:$H$13,MOD(ROW()-2,3)+1))</f>
        <v/>
      </c>
      <c r="D233" s="8">
        <f>IF($A233="","",VLOOKUP($A233,'Employees'!$A$2:$I$101,4,FALSE))</f>
        <v/>
      </c>
      <c r="E233" s="13">
        <f>IF($A233="","",VLOOKUP($A233,'Employees'!$A$2:$I$101,5,FALSE))</f>
        <v/>
      </c>
      <c r="F233" s="6">
        <f>IF($A233="","",MAX('Settings'!$B$2,VLOOKUP($A233,'Employees'!$A$2:$I$101,3,FALSE)))</f>
        <v/>
      </c>
      <c r="G233" s="13">
        <f>IF($A233="","",IF(OR('Settings'!$B$7&lt;&gt;"OK",INDEX('Settings'!$F$11:$F$16,MATCH($D233&amp;"_"&amp;$C233,'Settings'!$E$11:$E$16,0))&lt;&gt;"OK"),NA(),INDEX('Settings'!$C$11:$C$16,MATCH($D233&amp;"_"&amp;$C233,'Settings'!$E$11:$E$16,0))*'Settings'!$B$4*$E233))</f>
        <v/>
      </c>
      <c r="H233" s="8">
        <f>IF($A233="","",INDEX('Settings'!$D$11:$D$16,MATCH($D233&amp;"_"&amp;$C233,'Settings'!$E$11:$E$16,0)))</f>
        <v/>
      </c>
      <c r="I233" s="13">
        <f>IF($A233="","",INDEX('Employees'!$F$2:$H$101,MATCH($A233,'Employees'!$A$2:$A$101,0),MATCH($C233,'Settings'!$H$11:$H$13,0)))</f>
        <v/>
      </c>
      <c r="J233" s="13">
        <f>IF($A233="","",IF(OR('Settings'!$B$3&lt;$F233,$F233&gt;'Settings'!$B$5),0,IF($H233="Front-loaded",$G233*('Settings'!$B$5-$F233+1)/('Settings'!$B$5-'Settings'!$B$2+1),$G233*(MIN('Settings'!$B$3,'Settings'!$B$5)-$F233+1)/('Settings'!$B$5-'Settings'!$B$2+1))))</f>
        <v/>
      </c>
      <c r="K233" s="13">
        <f>IF($A233="","",SUMIFS('Requests log'!$N$2:$N$1001,'Requests log'!$B$2:$B$1001,$A233,'Requests log'!$D$2:$D$1001,$C233))</f>
        <v/>
      </c>
      <c r="L233" s="13">
        <f>IF($A233="","",SUMIFS('Requests log'!$O$2:$O$1001,'Requests log'!$B$2:$B$1001,$A233,'Requests log'!$D$2:$D$1001,$C233))</f>
        <v/>
      </c>
      <c r="M233" s="13">
        <f>IF($A233="","",SUMIFS('Requests log'!$I$2:$I$1001,'Requests log'!$B$2:$B$1001,$A233,'Requests log'!$D$2:$D$1001,$C233,'Requests log'!$J$2:$J$1001,"Pending"))</f>
        <v/>
      </c>
      <c r="N233" s="13">
        <f>IF($A233="","",I233+J233-K233-L233-M233)</f>
        <v/>
      </c>
      <c r="O233" s="13">
        <f>IF($A233="","",N233/('Settings'!$B$4*E233))</f>
        <v/>
      </c>
    </row>
    <row r="234">
      <c r="A234" s="14">
        <f>IF(INDEX('Employees'!$I$2:$I$101,INT((ROW()-2)/3)+1)="","",IF(INDEX('Employees'!$I$2:$I$101,INT((ROW()-2)/3)+1)&lt;&gt;"OK",NA(),INDEX('Employees'!$A$2:$A$101,INT((ROW()-2)/3)+1)))</f>
        <v/>
      </c>
      <c r="B234" s="8">
        <f>IF($A234="","",VLOOKUP($A234,'Employees'!$A$2:$I$101,2,FALSE))</f>
        <v/>
      </c>
      <c r="C234" s="8">
        <f>IF($A234="","",INDEX('Settings'!$H$11:$H$13,MOD(ROW()-2,3)+1))</f>
        <v/>
      </c>
      <c r="D234" s="8">
        <f>IF($A234="","",VLOOKUP($A234,'Employees'!$A$2:$I$101,4,FALSE))</f>
        <v/>
      </c>
      <c r="E234" s="13">
        <f>IF($A234="","",VLOOKUP($A234,'Employees'!$A$2:$I$101,5,FALSE))</f>
        <v/>
      </c>
      <c r="F234" s="6">
        <f>IF($A234="","",MAX('Settings'!$B$2,VLOOKUP($A234,'Employees'!$A$2:$I$101,3,FALSE)))</f>
        <v/>
      </c>
      <c r="G234" s="13">
        <f>IF($A234="","",IF(OR('Settings'!$B$7&lt;&gt;"OK",INDEX('Settings'!$F$11:$F$16,MATCH($D234&amp;"_"&amp;$C234,'Settings'!$E$11:$E$16,0))&lt;&gt;"OK"),NA(),INDEX('Settings'!$C$11:$C$16,MATCH($D234&amp;"_"&amp;$C234,'Settings'!$E$11:$E$16,0))*'Settings'!$B$4*$E234))</f>
        <v/>
      </c>
      <c r="H234" s="8">
        <f>IF($A234="","",INDEX('Settings'!$D$11:$D$16,MATCH($D234&amp;"_"&amp;$C234,'Settings'!$E$11:$E$16,0)))</f>
        <v/>
      </c>
      <c r="I234" s="13">
        <f>IF($A234="","",INDEX('Employees'!$F$2:$H$101,MATCH($A234,'Employees'!$A$2:$A$101,0),MATCH($C234,'Settings'!$H$11:$H$13,0)))</f>
        <v/>
      </c>
      <c r="J234" s="13">
        <f>IF($A234="","",IF(OR('Settings'!$B$3&lt;$F234,$F234&gt;'Settings'!$B$5),0,IF($H234="Front-loaded",$G234*('Settings'!$B$5-$F234+1)/('Settings'!$B$5-'Settings'!$B$2+1),$G234*(MIN('Settings'!$B$3,'Settings'!$B$5)-$F234+1)/('Settings'!$B$5-'Settings'!$B$2+1))))</f>
        <v/>
      </c>
      <c r="K234" s="13">
        <f>IF($A234="","",SUMIFS('Requests log'!$N$2:$N$1001,'Requests log'!$B$2:$B$1001,$A234,'Requests log'!$D$2:$D$1001,$C234))</f>
        <v/>
      </c>
      <c r="L234" s="13">
        <f>IF($A234="","",SUMIFS('Requests log'!$O$2:$O$1001,'Requests log'!$B$2:$B$1001,$A234,'Requests log'!$D$2:$D$1001,$C234))</f>
        <v/>
      </c>
      <c r="M234" s="13">
        <f>IF($A234="","",SUMIFS('Requests log'!$I$2:$I$1001,'Requests log'!$B$2:$B$1001,$A234,'Requests log'!$D$2:$D$1001,$C234,'Requests log'!$J$2:$J$1001,"Pending"))</f>
        <v/>
      </c>
      <c r="N234" s="13">
        <f>IF($A234="","",I234+J234-K234-L234-M234)</f>
        <v/>
      </c>
      <c r="O234" s="13">
        <f>IF($A234="","",N234/('Settings'!$B$4*E234))</f>
        <v/>
      </c>
    </row>
    <row r="235">
      <c r="A235" s="14">
        <f>IF(INDEX('Employees'!$I$2:$I$101,INT((ROW()-2)/3)+1)="","",IF(INDEX('Employees'!$I$2:$I$101,INT((ROW()-2)/3)+1)&lt;&gt;"OK",NA(),INDEX('Employees'!$A$2:$A$101,INT((ROW()-2)/3)+1)))</f>
        <v/>
      </c>
      <c r="B235" s="8">
        <f>IF($A235="","",VLOOKUP($A235,'Employees'!$A$2:$I$101,2,FALSE))</f>
        <v/>
      </c>
      <c r="C235" s="8">
        <f>IF($A235="","",INDEX('Settings'!$H$11:$H$13,MOD(ROW()-2,3)+1))</f>
        <v/>
      </c>
      <c r="D235" s="8">
        <f>IF($A235="","",VLOOKUP($A235,'Employees'!$A$2:$I$101,4,FALSE))</f>
        <v/>
      </c>
      <c r="E235" s="13">
        <f>IF($A235="","",VLOOKUP($A235,'Employees'!$A$2:$I$101,5,FALSE))</f>
        <v/>
      </c>
      <c r="F235" s="6">
        <f>IF($A235="","",MAX('Settings'!$B$2,VLOOKUP($A235,'Employees'!$A$2:$I$101,3,FALSE)))</f>
        <v/>
      </c>
      <c r="G235" s="13">
        <f>IF($A235="","",IF(OR('Settings'!$B$7&lt;&gt;"OK",INDEX('Settings'!$F$11:$F$16,MATCH($D235&amp;"_"&amp;$C235,'Settings'!$E$11:$E$16,0))&lt;&gt;"OK"),NA(),INDEX('Settings'!$C$11:$C$16,MATCH($D235&amp;"_"&amp;$C235,'Settings'!$E$11:$E$16,0))*'Settings'!$B$4*$E235))</f>
        <v/>
      </c>
      <c r="H235" s="8">
        <f>IF($A235="","",INDEX('Settings'!$D$11:$D$16,MATCH($D235&amp;"_"&amp;$C235,'Settings'!$E$11:$E$16,0)))</f>
        <v/>
      </c>
      <c r="I235" s="13">
        <f>IF($A235="","",INDEX('Employees'!$F$2:$H$101,MATCH($A235,'Employees'!$A$2:$A$101,0),MATCH($C235,'Settings'!$H$11:$H$13,0)))</f>
        <v/>
      </c>
      <c r="J235" s="13">
        <f>IF($A235="","",IF(OR('Settings'!$B$3&lt;$F235,$F235&gt;'Settings'!$B$5),0,IF($H235="Front-loaded",$G235*('Settings'!$B$5-$F235+1)/('Settings'!$B$5-'Settings'!$B$2+1),$G235*(MIN('Settings'!$B$3,'Settings'!$B$5)-$F235+1)/('Settings'!$B$5-'Settings'!$B$2+1))))</f>
        <v/>
      </c>
      <c r="K235" s="13">
        <f>IF($A235="","",SUMIFS('Requests log'!$N$2:$N$1001,'Requests log'!$B$2:$B$1001,$A235,'Requests log'!$D$2:$D$1001,$C235))</f>
        <v/>
      </c>
      <c r="L235" s="13">
        <f>IF($A235="","",SUMIFS('Requests log'!$O$2:$O$1001,'Requests log'!$B$2:$B$1001,$A235,'Requests log'!$D$2:$D$1001,$C235))</f>
        <v/>
      </c>
      <c r="M235" s="13">
        <f>IF($A235="","",SUMIFS('Requests log'!$I$2:$I$1001,'Requests log'!$B$2:$B$1001,$A235,'Requests log'!$D$2:$D$1001,$C235,'Requests log'!$J$2:$J$1001,"Pending"))</f>
        <v/>
      </c>
      <c r="N235" s="13">
        <f>IF($A235="","",I235+J235-K235-L235-M235)</f>
        <v/>
      </c>
      <c r="O235" s="13">
        <f>IF($A235="","",N235/('Settings'!$B$4*E235))</f>
        <v/>
      </c>
    </row>
    <row r="236">
      <c r="A236" s="14">
        <f>IF(INDEX('Employees'!$I$2:$I$101,INT((ROW()-2)/3)+1)="","",IF(INDEX('Employees'!$I$2:$I$101,INT((ROW()-2)/3)+1)&lt;&gt;"OK",NA(),INDEX('Employees'!$A$2:$A$101,INT((ROW()-2)/3)+1)))</f>
        <v/>
      </c>
      <c r="B236" s="8">
        <f>IF($A236="","",VLOOKUP($A236,'Employees'!$A$2:$I$101,2,FALSE))</f>
        <v/>
      </c>
      <c r="C236" s="8">
        <f>IF($A236="","",INDEX('Settings'!$H$11:$H$13,MOD(ROW()-2,3)+1))</f>
        <v/>
      </c>
      <c r="D236" s="8">
        <f>IF($A236="","",VLOOKUP($A236,'Employees'!$A$2:$I$101,4,FALSE))</f>
        <v/>
      </c>
      <c r="E236" s="13">
        <f>IF($A236="","",VLOOKUP($A236,'Employees'!$A$2:$I$101,5,FALSE))</f>
        <v/>
      </c>
      <c r="F236" s="6">
        <f>IF($A236="","",MAX('Settings'!$B$2,VLOOKUP($A236,'Employees'!$A$2:$I$101,3,FALSE)))</f>
        <v/>
      </c>
      <c r="G236" s="13">
        <f>IF($A236="","",IF(OR('Settings'!$B$7&lt;&gt;"OK",INDEX('Settings'!$F$11:$F$16,MATCH($D236&amp;"_"&amp;$C236,'Settings'!$E$11:$E$16,0))&lt;&gt;"OK"),NA(),INDEX('Settings'!$C$11:$C$16,MATCH($D236&amp;"_"&amp;$C236,'Settings'!$E$11:$E$16,0))*'Settings'!$B$4*$E236))</f>
        <v/>
      </c>
      <c r="H236" s="8">
        <f>IF($A236="","",INDEX('Settings'!$D$11:$D$16,MATCH($D236&amp;"_"&amp;$C236,'Settings'!$E$11:$E$16,0)))</f>
        <v/>
      </c>
      <c r="I236" s="13">
        <f>IF($A236="","",INDEX('Employees'!$F$2:$H$101,MATCH($A236,'Employees'!$A$2:$A$101,0),MATCH($C236,'Settings'!$H$11:$H$13,0)))</f>
        <v/>
      </c>
      <c r="J236" s="13">
        <f>IF($A236="","",IF(OR('Settings'!$B$3&lt;$F236,$F236&gt;'Settings'!$B$5),0,IF($H236="Front-loaded",$G236*('Settings'!$B$5-$F236+1)/('Settings'!$B$5-'Settings'!$B$2+1),$G236*(MIN('Settings'!$B$3,'Settings'!$B$5)-$F236+1)/('Settings'!$B$5-'Settings'!$B$2+1))))</f>
        <v/>
      </c>
      <c r="K236" s="13">
        <f>IF($A236="","",SUMIFS('Requests log'!$N$2:$N$1001,'Requests log'!$B$2:$B$1001,$A236,'Requests log'!$D$2:$D$1001,$C236))</f>
        <v/>
      </c>
      <c r="L236" s="13">
        <f>IF($A236="","",SUMIFS('Requests log'!$O$2:$O$1001,'Requests log'!$B$2:$B$1001,$A236,'Requests log'!$D$2:$D$1001,$C236))</f>
        <v/>
      </c>
      <c r="M236" s="13">
        <f>IF($A236="","",SUMIFS('Requests log'!$I$2:$I$1001,'Requests log'!$B$2:$B$1001,$A236,'Requests log'!$D$2:$D$1001,$C236,'Requests log'!$J$2:$J$1001,"Pending"))</f>
        <v/>
      </c>
      <c r="N236" s="13">
        <f>IF($A236="","",I236+J236-K236-L236-M236)</f>
        <v/>
      </c>
      <c r="O236" s="13">
        <f>IF($A236="","",N236/('Settings'!$B$4*E236))</f>
        <v/>
      </c>
    </row>
    <row r="237">
      <c r="A237" s="14">
        <f>IF(INDEX('Employees'!$I$2:$I$101,INT((ROW()-2)/3)+1)="","",IF(INDEX('Employees'!$I$2:$I$101,INT((ROW()-2)/3)+1)&lt;&gt;"OK",NA(),INDEX('Employees'!$A$2:$A$101,INT((ROW()-2)/3)+1)))</f>
        <v/>
      </c>
      <c r="B237" s="8">
        <f>IF($A237="","",VLOOKUP($A237,'Employees'!$A$2:$I$101,2,FALSE))</f>
        <v/>
      </c>
      <c r="C237" s="8">
        <f>IF($A237="","",INDEX('Settings'!$H$11:$H$13,MOD(ROW()-2,3)+1))</f>
        <v/>
      </c>
      <c r="D237" s="8">
        <f>IF($A237="","",VLOOKUP($A237,'Employees'!$A$2:$I$101,4,FALSE))</f>
        <v/>
      </c>
      <c r="E237" s="13">
        <f>IF($A237="","",VLOOKUP($A237,'Employees'!$A$2:$I$101,5,FALSE))</f>
        <v/>
      </c>
      <c r="F237" s="6">
        <f>IF($A237="","",MAX('Settings'!$B$2,VLOOKUP($A237,'Employees'!$A$2:$I$101,3,FALSE)))</f>
        <v/>
      </c>
      <c r="G237" s="13">
        <f>IF($A237="","",IF(OR('Settings'!$B$7&lt;&gt;"OK",INDEX('Settings'!$F$11:$F$16,MATCH($D237&amp;"_"&amp;$C237,'Settings'!$E$11:$E$16,0))&lt;&gt;"OK"),NA(),INDEX('Settings'!$C$11:$C$16,MATCH($D237&amp;"_"&amp;$C237,'Settings'!$E$11:$E$16,0))*'Settings'!$B$4*$E237))</f>
        <v/>
      </c>
      <c r="H237" s="8">
        <f>IF($A237="","",INDEX('Settings'!$D$11:$D$16,MATCH($D237&amp;"_"&amp;$C237,'Settings'!$E$11:$E$16,0)))</f>
        <v/>
      </c>
      <c r="I237" s="13">
        <f>IF($A237="","",INDEX('Employees'!$F$2:$H$101,MATCH($A237,'Employees'!$A$2:$A$101,0),MATCH($C237,'Settings'!$H$11:$H$13,0)))</f>
        <v/>
      </c>
      <c r="J237" s="13">
        <f>IF($A237="","",IF(OR('Settings'!$B$3&lt;$F237,$F237&gt;'Settings'!$B$5),0,IF($H237="Front-loaded",$G237*('Settings'!$B$5-$F237+1)/('Settings'!$B$5-'Settings'!$B$2+1),$G237*(MIN('Settings'!$B$3,'Settings'!$B$5)-$F237+1)/('Settings'!$B$5-'Settings'!$B$2+1))))</f>
        <v/>
      </c>
      <c r="K237" s="13">
        <f>IF($A237="","",SUMIFS('Requests log'!$N$2:$N$1001,'Requests log'!$B$2:$B$1001,$A237,'Requests log'!$D$2:$D$1001,$C237))</f>
        <v/>
      </c>
      <c r="L237" s="13">
        <f>IF($A237="","",SUMIFS('Requests log'!$O$2:$O$1001,'Requests log'!$B$2:$B$1001,$A237,'Requests log'!$D$2:$D$1001,$C237))</f>
        <v/>
      </c>
      <c r="M237" s="13">
        <f>IF($A237="","",SUMIFS('Requests log'!$I$2:$I$1001,'Requests log'!$B$2:$B$1001,$A237,'Requests log'!$D$2:$D$1001,$C237,'Requests log'!$J$2:$J$1001,"Pending"))</f>
        <v/>
      </c>
      <c r="N237" s="13">
        <f>IF($A237="","",I237+J237-K237-L237-M237)</f>
        <v/>
      </c>
      <c r="O237" s="13">
        <f>IF($A237="","",N237/('Settings'!$B$4*E237))</f>
        <v/>
      </c>
    </row>
    <row r="238">
      <c r="A238" s="14">
        <f>IF(INDEX('Employees'!$I$2:$I$101,INT((ROW()-2)/3)+1)="","",IF(INDEX('Employees'!$I$2:$I$101,INT((ROW()-2)/3)+1)&lt;&gt;"OK",NA(),INDEX('Employees'!$A$2:$A$101,INT((ROW()-2)/3)+1)))</f>
        <v/>
      </c>
      <c r="B238" s="8">
        <f>IF($A238="","",VLOOKUP($A238,'Employees'!$A$2:$I$101,2,FALSE))</f>
        <v/>
      </c>
      <c r="C238" s="8">
        <f>IF($A238="","",INDEX('Settings'!$H$11:$H$13,MOD(ROW()-2,3)+1))</f>
        <v/>
      </c>
      <c r="D238" s="8">
        <f>IF($A238="","",VLOOKUP($A238,'Employees'!$A$2:$I$101,4,FALSE))</f>
        <v/>
      </c>
      <c r="E238" s="13">
        <f>IF($A238="","",VLOOKUP($A238,'Employees'!$A$2:$I$101,5,FALSE))</f>
        <v/>
      </c>
      <c r="F238" s="6">
        <f>IF($A238="","",MAX('Settings'!$B$2,VLOOKUP($A238,'Employees'!$A$2:$I$101,3,FALSE)))</f>
        <v/>
      </c>
      <c r="G238" s="13">
        <f>IF($A238="","",IF(OR('Settings'!$B$7&lt;&gt;"OK",INDEX('Settings'!$F$11:$F$16,MATCH($D238&amp;"_"&amp;$C238,'Settings'!$E$11:$E$16,0))&lt;&gt;"OK"),NA(),INDEX('Settings'!$C$11:$C$16,MATCH($D238&amp;"_"&amp;$C238,'Settings'!$E$11:$E$16,0))*'Settings'!$B$4*$E238))</f>
        <v/>
      </c>
      <c r="H238" s="8">
        <f>IF($A238="","",INDEX('Settings'!$D$11:$D$16,MATCH($D238&amp;"_"&amp;$C238,'Settings'!$E$11:$E$16,0)))</f>
        <v/>
      </c>
      <c r="I238" s="13">
        <f>IF($A238="","",INDEX('Employees'!$F$2:$H$101,MATCH($A238,'Employees'!$A$2:$A$101,0),MATCH($C238,'Settings'!$H$11:$H$13,0)))</f>
        <v/>
      </c>
      <c r="J238" s="13">
        <f>IF($A238="","",IF(OR('Settings'!$B$3&lt;$F238,$F238&gt;'Settings'!$B$5),0,IF($H238="Front-loaded",$G238*('Settings'!$B$5-$F238+1)/('Settings'!$B$5-'Settings'!$B$2+1),$G238*(MIN('Settings'!$B$3,'Settings'!$B$5)-$F238+1)/('Settings'!$B$5-'Settings'!$B$2+1))))</f>
        <v/>
      </c>
      <c r="K238" s="13">
        <f>IF($A238="","",SUMIFS('Requests log'!$N$2:$N$1001,'Requests log'!$B$2:$B$1001,$A238,'Requests log'!$D$2:$D$1001,$C238))</f>
        <v/>
      </c>
      <c r="L238" s="13">
        <f>IF($A238="","",SUMIFS('Requests log'!$O$2:$O$1001,'Requests log'!$B$2:$B$1001,$A238,'Requests log'!$D$2:$D$1001,$C238))</f>
        <v/>
      </c>
      <c r="M238" s="13">
        <f>IF($A238="","",SUMIFS('Requests log'!$I$2:$I$1001,'Requests log'!$B$2:$B$1001,$A238,'Requests log'!$D$2:$D$1001,$C238,'Requests log'!$J$2:$J$1001,"Pending"))</f>
        <v/>
      </c>
      <c r="N238" s="13">
        <f>IF($A238="","",I238+J238-K238-L238-M238)</f>
        <v/>
      </c>
      <c r="O238" s="13">
        <f>IF($A238="","",N238/('Settings'!$B$4*E238))</f>
        <v/>
      </c>
    </row>
    <row r="239">
      <c r="A239" s="14">
        <f>IF(INDEX('Employees'!$I$2:$I$101,INT((ROW()-2)/3)+1)="","",IF(INDEX('Employees'!$I$2:$I$101,INT((ROW()-2)/3)+1)&lt;&gt;"OK",NA(),INDEX('Employees'!$A$2:$A$101,INT((ROW()-2)/3)+1)))</f>
        <v/>
      </c>
      <c r="B239" s="8">
        <f>IF($A239="","",VLOOKUP($A239,'Employees'!$A$2:$I$101,2,FALSE))</f>
        <v/>
      </c>
      <c r="C239" s="8">
        <f>IF($A239="","",INDEX('Settings'!$H$11:$H$13,MOD(ROW()-2,3)+1))</f>
        <v/>
      </c>
      <c r="D239" s="8">
        <f>IF($A239="","",VLOOKUP($A239,'Employees'!$A$2:$I$101,4,FALSE))</f>
        <v/>
      </c>
      <c r="E239" s="13">
        <f>IF($A239="","",VLOOKUP($A239,'Employees'!$A$2:$I$101,5,FALSE))</f>
        <v/>
      </c>
      <c r="F239" s="6">
        <f>IF($A239="","",MAX('Settings'!$B$2,VLOOKUP($A239,'Employees'!$A$2:$I$101,3,FALSE)))</f>
        <v/>
      </c>
      <c r="G239" s="13">
        <f>IF($A239="","",IF(OR('Settings'!$B$7&lt;&gt;"OK",INDEX('Settings'!$F$11:$F$16,MATCH($D239&amp;"_"&amp;$C239,'Settings'!$E$11:$E$16,0))&lt;&gt;"OK"),NA(),INDEX('Settings'!$C$11:$C$16,MATCH($D239&amp;"_"&amp;$C239,'Settings'!$E$11:$E$16,0))*'Settings'!$B$4*$E239))</f>
        <v/>
      </c>
      <c r="H239" s="8">
        <f>IF($A239="","",INDEX('Settings'!$D$11:$D$16,MATCH($D239&amp;"_"&amp;$C239,'Settings'!$E$11:$E$16,0)))</f>
        <v/>
      </c>
      <c r="I239" s="13">
        <f>IF($A239="","",INDEX('Employees'!$F$2:$H$101,MATCH($A239,'Employees'!$A$2:$A$101,0),MATCH($C239,'Settings'!$H$11:$H$13,0)))</f>
        <v/>
      </c>
      <c r="J239" s="13">
        <f>IF($A239="","",IF(OR('Settings'!$B$3&lt;$F239,$F239&gt;'Settings'!$B$5),0,IF($H239="Front-loaded",$G239*('Settings'!$B$5-$F239+1)/('Settings'!$B$5-'Settings'!$B$2+1),$G239*(MIN('Settings'!$B$3,'Settings'!$B$5)-$F239+1)/('Settings'!$B$5-'Settings'!$B$2+1))))</f>
        <v/>
      </c>
      <c r="K239" s="13">
        <f>IF($A239="","",SUMIFS('Requests log'!$N$2:$N$1001,'Requests log'!$B$2:$B$1001,$A239,'Requests log'!$D$2:$D$1001,$C239))</f>
        <v/>
      </c>
      <c r="L239" s="13">
        <f>IF($A239="","",SUMIFS('Requests log'!$O$2:$O$1001,'Requests log'!$B$2:$B$1001,$A239,'Requests log'!$D$2:$D$1001,$C239))</f>
        <v/>
      </c>
      <c r="M239" s="13">
        <f>IF($A239="","",SUMIFS('Requests log'!$I$2:$I$1001,'Requests log'!$B$2:$B$1001,$A239,'Requests log'!$D$2:$D$1001,$C239,'Requests log'!$J$2:$J$1001,"Pending"))</f>
        <v/>
      </c>
      <c r="N239" s="13">
        <f>IF($A239="","",I239+J239-K239-L239-M239)</f>
        <v/>
      </c>
      <c r="O239" s="13">
        <f>IF($A239="","",N239/('Settings'!$B$4*E239))</f>
        <v/>
      </c>
    </row>
    <row r="240">
      <c r="A240" s="14">
        <f>IF(INDEX('Employees'!$I$2:$I$101,INT((ROW()-2)/3)+1)="","",IF(INDEX('Employees'!$I$2:$I$101,INT((ROW()-2)/3)+1)&lt;&gt;"OK",NA(),INDEX('Employees'!$A$2:$A$101,INT((ROW()-2)/3)+1)))</f>
        <v/>
      </c>
      <c r="B240" s="8">
        <f>IF($A240="","",VLOOKUP($A240,'Employees'!$A$2:$I$101,2,FALSE))</f>
        <v/>
      </c>
      <c r="C240" s="8">
        <f>IF($A240="","",INDEX('Settings'!$H$11:$H$13,MOD(ROW()-2,3)+1))</f>
        <v/>
      </c>
      <c r="D240" s="8">
        <f>IF($A240="","",VLOOKUP($A240,'Employees'!$A$2:$I$101,4,FALSE))</f>
        <v/>
      </c>
      <c r="E240" s="13">
        <f>IF($A240="","",VLOOKUP($A240,'Employees'!$A$2:$I$101,5,FALSE))</f>
        <v/>
      </c>
      <c r="F240" s="6">
        <f>IF($A240="","",MAX('Settings'!$B$2,VLOOKUP($A240,'Employees'!$A$2:$I$101,3,FALSE)))</f>
        <v/>
      </c>
      <c r="G240" s="13">
        <f>IF($A240="","",IF(OR('Settings'!$B$7&lt;&gt;"OK",INDEX('Settings'!$F$11:$F$16,MATCH($D240&amp;"_"&amp;$C240,'Settings'!$E$11:$E$16,0))&lt;&gt;"OK"),NA(),INDEX('Settings'!$C$11:$C$16,MATCH($D240&amp;"_"&amp;$C240,'Settings'!$E$11:$E$16,0))*'Settings'!$B$4*$E240))</f>
        <v/>
      </c>
      <c r="H240" s="8">
        <f>IF($A240="","",INDEX('Settings'!$D$11:$D$16,MATCH($D240&amp;"_"&amp;$C240,'Settings'!$E$11:$E$16,0)))</f>
        <v/>
      </c>
      <c r="I240" s="13">
        <f>IF($A240="","",INDEX('Employees'!$F$2:$H$101,MATCH($A240,'Employees'!$A$2:$A$101,0),MATCH($C240,'Settings'!$H$11:$H$13,0)))</f>
        <v/>
      </c>
      <c r="J240" s="13">
        <f>IF($A240="","",IF(OR('Settings'!$B$3&lt;$F240,$F240&gt;'Settings'!$B$5),0,IF($H240="Front-loaded",$G240*('Settings'!$B$5-$F240+1)/('Settings'!$B$5-'Settings'!$B$2+1),$G240*(MIN('Settings'!$B$3,'Settings'!$B$5)-$F240+1)/('Settings'!$B$5-'Settings'!$B$2+1))))</f>
        <v/>
      </c>
      <c r="K240" s="13">
        <f>IF($A240="","",SUMIFS('Requests log'!$N$2:$N$1001,'Requests log'!$B$2:$B$1001,$A240,'Requests log'!$D$2:$D$1001,$C240))</f>
        <v/>
      </c>
      <c r="L240" s="13">
        <f>IF($A240="","",SUMIFS('Requests log'!$O$2:$O$1001,'Requests log'!$B$2:$B$1001,$A240,'Requests log'!$D$2:$D$1001,$C240))</f>
        <v/>
      </c>
      <c r="M240" s="13">
        <f>IF($A240="","",SUMIFS('Requests log'!$I$2:$I$1001,'Requests log'!$B$2:$B$1001,$A240,'Requests log'!$D$2:$D$1001,$C240,'Requests log'!$J$2:$J$1001,"Pending"))</f>
        <v/>
      </c>
      <c r="N240" s="13">
        <f>IF($A240="","",I240+J240-K240-L240-M240)</f>
        <v/>
      </c>
      <c r="O240" s="13">
        <f>IF($A240="","",N240/('Settings'!$B$4*E240))</f>
        <v/>
      </c>
    </row>
    <row r="241">
      <c r="A241" s="14">
        <f>IF(INDEX('Employees'!$I$2:$I$101,INT((ROW()-2)/3)+1)="","",IF(INDEX('Employees'!$I$2:$I$101,INT((ROW()-2)/3)+1)&lt;&gt;"OK",NA(),INDEX('Employees'!$A$2:$A$101,INT((ROW()-2)/3)+1)))</f>
        <v/>
      </c>
      <c r="B241" s="8">
        <f>IF($A241="","",VLOOKUP($A241,'Employees'!$A$2:$I$101,2,FALSE))</f>
        <v/>
      </c>
      <c r="C241" s="8">
        <f>IF($A241="","",INDEX('Settings'!$H$11:$H$13,MOD(ROW()-2,3)+1))</f>
        <v/>
      </c>
      <c r="D241" s="8">
        <f>IF($A241="","",VLOOKUP($A241,'Employees'!$A$2:$I$101,4,FALSE))</f>
        <v/>
      </c>
      <c r="E241" s="13">
        <f>IF($A241="","",VLOOKUP($A241,'Employees'!$A$2:$I$101,5,FALSE))</f>
        <v/>
      </c>
      <c r="F241" s="6">
        <f>IF($A241="","",MAX('Settings'!$B$2,VLOOKUP($A241,'Employees'!$A$2:$I$101,3,FALSE)))</f>
        <v/>
      </c>
      <c r="G241" s="13">
        <f>IF($A241="","",IF(OR('Settings'!$B$7&lt;&gt;"OK",INDEX('Settings'!$F$11:$F$16,MATCH($D241&amp;"_"&amp;$C241,'Settings'!$E$11:$E$16,0))&lt;&gt;"OK"),NA(),INDEX('Settings'!$C$11:$C$16,MATCH($D241&amp;"_"&amp;$C241,'Settings'!$E$11:$E$16,0))*'Settings'!$B$4*$E241))</f>
        <v/>
      </c>
      <c r="H241" s="8">
        <f>IF($A241="","",INDEX('Settings'!$D$11:$D$16,MATCH($D241&amp;"_"&amp;$C241,'Settings'!$E$11:$E$16,0)))</f>
        <v/>
      </c>
      <c r="I241" s="13">
        <f>IF($A241="","",INDEX('Employees'!$F$2:$H$101,MATCH($A241,'Employees'!$A$2:$A$101,0),MATCH($C241,'Settings'!$H$11:$H$13,0)))</f>
        <v/>
      </c>
      <c r="J241" s="13">
        <f>IF($A241="","",IF(OR('Settings'!$B$3&lt;$F241,$F241&gt;'Settings'!$B$5),0,IF($H241="Front-loaded",$G241*('Settings'!$B$5-$F241+1)/('Settings'!$B$5-'Settings'!$B$2+1),$G241*(MIN('Settings'!$B$3,'Settings'!$B$5)-$F241+1)/('Settings'!$B$5-'Settings'!$B$2+1))))</f>
        <v/>
      </c>
      <c r="K241" s="13">
        <f>IF($A241="","",SUMIFS('Requests log'!$N$2:$N$1001,'Requests log'!$B$2:$B$1001,$A241,'Requests log'!$D$2:$D$1001,$C241))</f>
        <v/>
      </c>
      <c r="L241" s="13">
        <f>IF($A241="","",SUMIFS('Requests log'!$O$2:$O$1001,'Requests log'!$B$2:$B$1001,$A241,'Requests log'!$D$2:$D$1001,$C241))</f>
        <v/>
      </c>
      <c r="M241" s="13">
        <f>IF($A241="","",SUMIFS('Requests log'!$I$2:$I$1001,'Requests log'!$B$2:$B$1001,$A241,'Requests log'!$D$2:$D$1001,$C241,'Requests log'!$J$2:$J$1001,"Pending"))</f>
        <v/>
      </c>
      <c r="N241" s="13">
        <f>IF($A241="","",I241+J241-K241-L241-M241)</f>
        <v/>
      </c>
      <c r="O241" s="13">
        <f>IF($A241="","",N241/('Settings'!$B$4*E241))</f>
        <v/>
      </c>
    </row>
    <row r="242">
      <c r="A242" s="14">
        <f>IF(INDEX('Employees'!$I$2:$I$101,INT((ROW()-2)/3)+1)="","",IF(INDEX('Employees'!$I$2:$I$101,INT((ROW()-2)/3)+1)&lt;&gt;"OK",NA(),INDEX('Employees'!$A$2:$A$101,INT((ROW()-2)/3)+1)))</f>
        <v/>
      </c>
      <c r="B242" s="8">
        <f>IF($A242="","",VLOOKUP($A242,'Employees'!$A$2:$I$101,2,FALSE))</f>
        <v/>
      </c>
      <c r="C242" s="8">
        <f>IF($A242="","",INDEX('Settings'!$H$11:$H$13,MOD(ROW()-2,3)+1))</f>
        <v/>
      </c>
      <c r="D242" s="8">
        <f>IF($A242="","",VLOOKUP($A242,'Employees'!$A$2:$I$101,4,FALSE))</f>
        <v/>
      </c>
      <c r="E242" s="13">
        <f>IF($A242="","",VLOOKUP($A242,'Employees'!$A$2:$I$101,5,FALSE))</f>
        <v/>
      </c>
      <c r="F242" s="6">
        <f>IF($A242="","",MAX('Settings'!$B$2,VLOOKUP($A242,'Employees'!$A$2:$I$101,3,FALSE)))</f>
        <v/>
      </c>
      <c r="G242" s="13">
        <f>IF($A242="","",IF(OR('Settings'!$B$7&lt;&gt;"OK",INDEX('Settings'!$F$11:$F$16,MATCH($D242&amp;"_"&amp;$C242,'Settings'!$E$11:$E$16,0))&lt;&gt;"OK"),NA(),INDEX('Settings'!$C$11:$C$16,MATCH($D242&amp;"_"&amp;$C242,'Settings'!$E$11:$E$16,0))*'Settings'!$B$4*$E242))</f>
        <v/>
      </c>
      <c r="H242" s="8">
        <f>IF($A242="","",INDEX('Settings'!$D$11:$D$16,MATCH($D242&amp;"_"&amp;$C242,'Settings'!$E$11:$E$16,0)))</f>
        <v/>
      </c>
      <c r="I242" s="13">
        <f>IF($A242="","",INDEX('Employees'!$F$2:$H$101,MATCH($A242,'Employees'!$A$2:$A$101,0),MATCH($C242,'Settings'!$H$11:$H$13,0)))</f>
        <v/>
      </c>
      <c r="J242" s="13">
        <f>IF($A242="","",IF(OR('Settings'!$B$3&lt;$F242,$F242&gt;'Settings'!$B$5),0,IF($H242="Front-loaded",$G242*('Settings'!$B$5-$F242+1)/('Settings'!$B$5-'Settings'!$B$2+1),$G242*(MIN('Settings'!$B$3,'Settings'!$B$5)-$F242+1)/('Settings'!$B$5-'Settings'!$B$2+1))))</f>
        <v/>
      </c>
      <c r="K242" s="13">
        <f>IF($A242="","",SUMIFS('Requests log'!$N$2:$N$1001,'Requests log'!$B$2:$B$1001,$A242,'Requests log'!$D$2:$D$1001,$C242))</f>
        <v/>
      </c>
      <c r="L242" s="13">
        <f>IF($A242="","",SUMIFS('Requests log'!$O$2:$O$1001,'Requests log'!$B$2:$B$1001,$A242,'Requests log'!$D$2:$D$1001,$C242))</f>
        <v/>
      </c>
      <c r="M242" s="13">
        <f>IF($A242="","",SUMIFS('Requests log'!$I$2:$I$1001,'Requests log'!$B$2:$B$1001,$A242,'Requests log'!$D$2:$D$1001,$C242,'Requests log'!$J$2:$J$1001,"Pending"))</f>
        <v/>
      </c>
      <c r="N242" s="13">
        <f>IF($A242="","",I242+J242-K242-L242-M242)</f>
        <v/>
      </c>
      <c r="O242" s="13">
        <f>IF($A242="","",N242/('Settings'!$B$4*E242))</f>
        <v/>
      </c>
    </row>
    <row r="243">
      <c r="A243" s="14">
        <f>IF(INDEX('Employees'!$I$2:$I$101,INT((ROW()-2)/3)+1)="","",IF(INDEX('Employees'!$I$2:$I$101,INT((ROW()-2)/3)+1)&lt;&gt;"OK",NA(),INDEX('Employees'!$A$2:$A$101,INT((ROW()-2)/3)+1)))</f>
        <v/>
      </c>
      <c r="B243" s="8">
        <f>IF($A243="","",VLOOKUP($A243,'Employees'!$A$2:$I$101,2,FALSE))</f>
        <v/>
      </c>
      <c r="C243" s="8">
        <f>IF($A243="","",INDEX('Settings'!$H$11:$H$13,MOD(ROW()-2,3)+1))</f>
        <v/>
      </c>
      <c r="D243" s="8">
        <f>IF($A243="","",VLOOKUP($A243,'Employees'!$A$2:$I$101,4,FALSE))</f>
        <v/>
      </c>
      <c r="E243" s="13">
        <f>IF($A243="","",VLOOKUP($A243,'Employees'!$A$2:$I$101,5,FALSE))</f>
        <v/>
      </c>
      <c r="F243" s="6">
        <f>IF($A243="","",MAX('Settings'!$B$2,VLOOKUP($A243,'Employees'!$A$2:$I$101,3,FALSE)))</f>
        <v/>
      </c>
      <c r="G243" s="13">
        <f>IF($A243="","",IF(OR('Settings'!$B$7&lt;&gt;"OK",INDEX('Settings'!$F$11:$F$16,MATCH($D243&amp;"_"&amp;$C243,'Settings'!$E$11:$E$16,0))&lt;&gt;"OK"),NA(),INDEX('Settings'!$C$11:$C$16,MATCH($D243&amp;"_"&amp;$C243,'Settings'!$E$11:$E$16,0))*'Settings'!$B$4*$E243))</f>
        <v/>
      </c>
      <c r="H243" s="8">
        <f>IF($A243="","",INDEX('Settings'!$D$11:$D$16,MATCH($D243&amp;"_"&amp;$C243,'Settings'!$E$11:$E$16,0)))</f>
        <v/>
      </c>
      <c r="I243" s="13">
        <f>IF($A243="","",INDEX('Employees'!$F$2:$H$101,MATCH($A243,'Employees'!$A$2:$A$101,0),MATCH($C243,'Settings'!$H$11:$H$13,0)))</f>
        <v/>
      </c>
      <c r="J243" s="13">
        <f>IF($A243="","",IF(OR('Settings'!$B$3&lt;$F243,$F243&gt;'Settings'!$B$5),0,IF($H243="Front-loaded",$G243*('Settings'!$B$5-$F243+1)/('Settings'!$B$5-'Settings'!$B$2+1),$G243*(MIN('Settings'!$B$3,'Settings'!$B$5)-$F243+1)/('Settings'!$B$5-'Settings'!$B$2+1))))</f>
        <v/>
      </c>
      <c r="K243" s="13">
        <f>IF($A243="","",SUMIFS('Requests log'!$N$2:$N$1001,'Requests log'!$B$2:$B$1001,$A243,'Requests log'!$D$2:$D$1001,$C243))</f>
        <v/>
      </c>
      <c r="L243" s="13">
        <f>IF($A243="","",SUMIFS('Requests log'!$O$2:$O$1001,'Requests log'!$B$2:$B$1001,$A243,'Requests log'!$D$2:$D$1001,$C243))</f>
        <v/>
      </c>
      <c r="M243" s="13">
        <f>IF($A243="","",SUMIFS('Requests log'!$I$2:$I$1001,'Requests log'!$B$2:$B$1001,$A243,'Requests log'!$D$2:$D$1001,$C243,'Requests log'!$J$2:$J$1001,"Pending"))</f>
        <v/>
      </c>
      <c r="N243" s="13">
        <f>IF($A243="","",I243+J243-K243-L243-M243)</f>
        <v/>
      </c>
      <c r="O243" s="13">
        <f>IF($A243="","",N243/('Settings'!$B$4*E243))</f>
        <v/>
      </c>
    </row>
    <row r="244">
      <c r="A244" s="14">
        <f>IF(INDEX('Employees'!$I$2:$I$101,INT((ROW()-2)/3)+1)="","",IF(INDEX('Employees'!$I$2:$I$101,INT((ROW()-2)/3)+1)&lt;&gt;"OK",NA(),INDEX('Employees'!$A$2:$A$101,INT((ROW()-2)/3)+1)))</f>
        <v/>
      </c>
      <c r="B244" s="8">
        <f>IF($A244="","",VLOOKUP($A244,'Employees'!$A$2:$I$101,2,FALSE))</f>
        <v/>
      </c>
      <c r="C244" s="8">
        <f>IF($A244="","",INDEX('Settings'!$H$11:$H$13,MOD(ROW()-2,3)+1))</f>
        <v/>
      </c>
      <c r="D244" s="8">
        <f>IF($A244="","",VLOOKUP($A244,'Employees'!$A$2:$I$101,4,FALSE))</f>
        <v/>
      </c>
      <c r="E244" s="13">
        <f>IF($A244="","",VLOOKUP($A244,'Employees'!$A$2:$I$101,5,FALSE))</f>
        <v/>
      </c>
      <c r="F244" s="6">
        <f>IF($A244="","",MAX('Settings'!$B$2,VLOOKUP($A244,'Employees'!$A$2:$I$101,3,FALSE)))</f>
        <v/>
      </c>
      <c r="G244" s="13">
        <f>IF($A244="","",IF(OR('Settings'!$B$7&lt;&gt;"OK",INDEX('Settings'!$F$11:$F$16,MATCH($D244&amp;"_"&amp;$C244,'Settings'!$E$11:$E$16,0))&lt;&gt;"OK"),NA(),INDEX('Settings'!$C$11:$C$16,MATCH($D244&amp;"_"&amp;$C244,'Settings'!$E$11:$E$16,0))*'Settings'!$B$4*$E244))</f>
        <v/>
      </c>
      <c r="H244" s="8">
        <f>IF($A244="","",INDEX('Settings'!$D$11:$D$16,MATCH($D244&amp;"_"&amp;$C244,'Settings'!$E$11:$E$16,0)))</f>
        <v/>
      </c>
      <c r="I244" s="13">
        <f>IF($A244="","",INDEX('Employees'!$F$2:$H$101,MATCH($A244,'Employees'!$A$2:$A$101,0),MATCH($C244,'Settings'!$H$11:$H$13,0)))</f>
        <v/>
      </c>
      <c r="J244" s="13">
        <f>IF($A244="","",IF(OR('Settings'!$B$3&lt;$F244,$F244&gt;'Settings'!$B$5),0,IF($H244="Front-loaded",$G244*('Settings'!$B$5-$F244+1)/('Settings'!$B$5-'Settings'!$B$2+1),$G244*(MIN('Settings'!$B$3,'Settings'!$B$5)-$F244+1)/('Settings'!$B$5-'Settings'!$B$2+1))))</f>
        <v/>
      </c>
      <c r="K244" s="13">
        <f>IF($A244="","",SUMIFS('Requests log'!$N$2:$N$1001,'Requests log'!$B$2:$B$1001,$A244,'Requests log'!$D$2:$D$1001,$C244))</f>
        <v/>
      </c>
      <c r="L244" s="13">
        <f>IF($A244="","",SUMIFS('Requests log'!$O$2:$O$1001,'Requests log'!$B$2:$B$1001,$A244,'Requests log'!$D$2:$D$1001,$C244))</f>
        <v/>
      </c>
      <c r="M244" s="13">
        <f>IF($A244="","",SUMIFS('Requests log'!$I$2:$I$1001,'Requests log'!$B$2:$B$1001,$A244,'Requests log'!$D$2:$D$1001,$C244,'Requests log'!$J$2:$J$1001,"Pending"))</f>
        <v/>
      </c>
      <c r="N244" s="13">
        <f>IF($A244="","",I244+J244-K244-L244-M244)</f>
        <v/>
      </c>
      <c r="O244" s="13">
        <f>IF($A244="","",N244/('Settings'!$B$4*E244))</f>
        <v/>
      </c>
    </row>
    <row r="245">
      <c r="A245" s="14">
        <f>IF(INDEX('Employees'!$I$2:$I$101,INT((ROW()-2)/3)+1)="","",IF(INDEX('Employees'!$I$2:$I$101,INT((ROW()-2)/3)+1)&lt;&gt;"OK",NA(),INDEX('Employees'!$A$2:$A$101,INT((ROW()-2)/3)+1)))</f>
        <v/>
      </c>
      <c r="B245" s="8">
        <f>IF($A245="","",VLOOKUP($A245,'Employees'!$A$2:$I$101,2,FALSE))</f>
        <v/>
      </c>
      <c r="C245" s="8">
        <f>IF($A245="","",INDEX('Settings'!$H$11:$H$13,MOD(ROW()-2,3)+1))</f>
        <v/>
      </c>
      <c r="D245" s="8">
        <f>IF($A245="","",VLOOKUP($A245,'Employees'!$A$2:$I$101,4,FALSE))</f>
        <v/>
      </c>
      <c r="E245" s="13">
        <f>IF($A245="","",VLOOKUP($A245,'Employees'!$A$2:$I$101,5,FALSE))</f>
        <v/>
      </c>
      <c r="F245" s="6">
        <f>IF($A245="","",MAX('Settings'!$B$2,VLOOKUP($A245,'Employees'!$A$2:$I$101,3,FALSE)))</f>
        <v/>
      </c>
      <c r="G245" s="13">
        <f>IF($A245="","",IF(OR('Settings'!$B$7&lt;&gt;"OK",INDEX('Settings'!$F$11:$F$16,MATCH($D245&amp;"_"&amp;$C245,'Settings'!$E$11:$E$16,0))&lt;&gt;"OK"),NA(),INDEX('Settings'!$C$11:$C$16,MATCH($D245&amp;"_"&amp;$C245,'Settings'!$E$11:$E$16,0))*'Settings'!$B$4*$E245))</f>
        <v/>
      </c>
      <c r="H245" s="8">
        <f>IF($A245="","",INDEX('Settings'!$D$11:$D$16,MATCH($D245&amp;"_"&amp;$C245,'Settings'!$E$11:$E$16,0)))</f>
        <v/>
      </c>
      <c r="I245" s="13">
        <f>IF($A245="","",INDEX('Employees'!$F$2:$H$101,MATCH($A245,'Employees'!$A$2:$A$101,0),MATCH($C245,'Settings'!$H$11:$H$13,0)))</f>
        <v/>
      </c>
      <c r="J245" s="13">
        <f>IF($A245="","",IF(OR('Settings'!$B$3&lt;$F245,$F245&gt;'Settings'!$B$5),0,IF($H245="Front-loaded",$G245*('Settings'!$B$5-$F245+1)/('Settings'!$B$5-'Settings'!$B$2+1),$G245*(MIN('Settings'!$B$3,'Settings'!$B$5)-$F245+1)/('Settings'!$B$5-'Settings'!$B$2+1))))</f>
        <v/>
      </c>
      <c r="K245" s="13">
        <f>IF($A245="","",SUMIFS('Requests log'!$N$2:$N$1001,'Requests log'!$B$2:$B$1001,$A245,'Requests log'!$D$2:$D$1001,$C245))</f>
        <v/>
      </c>
      <c r="L245" s="13">
        <f>IF($A245="","",SUMIFS('Requests log'!$O$2:$O$1001,'Requests log'!$B$2:$B$1001,$A245,'Requests log'!$D$2:$D$1001,$C245))</f>
        <v/>
      </c>
      <c r="M245" s="13">
        <f>IF($A245="","",SUMIFS('Requests log'!$I$2:$I$1001,'Requests log'!$B$2:$B$1001,$A245,'Requests log'!$D$2:$D$1001,$C245,'Requests log'!$J$2:$J$1001,"Pending"))</f>
        <v/>
      </c>
      <c r="N245" s="13">
        <f>IF($A245="","",I245+J245-K245-L245-M245)</f>
        <v/>
      </c>
      <c r="O245" s="13">
        <f>IF($A245="","",N245/('Settings'!$B$4*E245))</f>
        <v/>
      </c>
    </row>
    <row r="246">
      <c r="A246" s="14">
        <f>IF(INDEX('Employees'!$I$2:$I$101,INT((ROW()-2)/3)+1)="","",IF(INDEX('Employees'!$I$2:$I$101,INT((ROW()-2)/3)+1)&lt;&gt;"OK",NA(),INDEX('Employees'!$A$2:$A$101,INT((ROW()-2)/3)+1)))</f>
        <v/>
      </c>
      <c r="B246" s="8">
        <f>IF($A246="","",VLOOKUP($A246,'Employees'!$A$2:$I$101,2,FALSE))</f>
        <v/>
      </c>
      <c r="C246" s="8">
        <f>IF($A246="","",INDEX('Settings'!$H$11:$H$13,MOD(ROW()-2,3)+1))</f>
        <v/>
      </c>
      <c r="D246" s="8">
        <f>IF($A246="","",VLOOKUP($A246,'Employees'!$A$2:$I$101,4,FALSE))</f>
        <v/>
      </c>
      <c r="E246" s="13">
        <f>IF($A246="","",VLOOKUP($A246,'Employees'!$A$2:$I$101,5,FALSE))</f>
        <v/>
      </c>
      <c r="F246" s="6">
        <f>IF($A246="","",MAX('Settings'!$B$2,VLOOKUP($A246,'Employees'!$A$2:$I$101,3,FALSE)))</f>
        <v/>
      </c>
      <c r="G246" s="13">
        <f>IF($A246="","",IF(OR('Settings'!$B$7&lt;&gt;"OK",INDEX('Settings'!$F$11:$F$16,MATCH($D246&amp;"_"&amp;$C246,'Settings'!$E$11:$E$16,0))&lt;&gt;"OK"),NA(),INDEX('Settings'!$C$11:$C$16,MATCH($D246&amp;"_"&amp;$C246,'Settings'!$E$11:$E$16,0))*'Settings'!$B$4*$E246))</f>
        <v/>
      </c>
      <c r="H246" s="8">
        <f>IF($A246="","",INDEX('Settings'!$D$11:$D$16,MATCH($D246&amp;"_"&amp;$C246,'Settings'!$E$11:$E$16,0)))</f>
        <v/>
      </c>
      <c r="I246" s="13">
        <f>IF($A246="","",INDEX('Employees'!$F$2:$H$101,MATCH($A246,'Employees'!$A$2:$A$101,0),MATCH($C246,'Settings'!$H$11:$H$13,0)))</f>
        <v/>
      </c>
      <c r="J246" s="13">
        <f>IF($A246="","",IF(OR('Settings'!$B$3&lt;$F246,$F246&gt;'Settings'!$B$5),0,IF($H246="Front-loaded",$G246*('Settings'!$B$5-$F246+1)/('Settings'!$B$5-'Settings'!$B$2+1),$G246*(MIN('Settings'!$B$3,'Settings'!$B$5)-$F246+1)/('Settings'!$B$5-'Settings'!$B$2+1))))</f>
        <v/>
      </c>
      <c r="K246" s="13">
        <f>IF($A246="","",SUMIFS('Requests log'!$N$2:$N$1001,'Requests log'!$B$2:$B$1001,$A246,'Requests log'!$D$2:$D$1001,$C246))</f>
        <v/>
      </c>
      <c r="L246" s="13">
        <f>IF($A246="","",SUMIFS('Requests log'!$O$2:$O$1001,'Requests log'!$B$2:$B$1001,$A246,'Requests log'!$D$2:$D$1001,$C246))</f>
        <v/>
      </c>
      <c r="M246" s="13">
        <f>IF($A246="","",SUMIFS('Requests log'!$I$2:$I$1001,'Requests log'!$B$2:$B$1001,$A246,'Requests log'!$D$2:$D$1001,$C246,'Requests log'!$J$2:$J$1001,"Pending"))</f>
        <v/>
      </c>
      <c r="N246" s="13">
        <f>IF($A246="","",I246+J246-K246-L246-M246)</f>
        <v/>
      </c>
      <c r="O246" s="13">
        <f>IF($A246="","",N246/('Settings'!$B$4*E246))</f>
        <v/>
      </c>
    </row>
    <row r="247">
      <c r="A247" s="14">
        <f>IF(INDEX('Employees'!$I$2:$I$101,INT((ROW()-2)/3)+1)="","",IF(INDEX('Employees'!$I$2:$I$101,INT((ROW()-2)/3)+1)&lt;&gt;"OK",NA(),INDEX('Employees'!$A$2:$A$101,INT((ROW()-2)/3)+1)))</f>
        <v/>
      </c>
      <c r="B247" s="8">
        <f>IF($A247="","",VLOOKUP($A247,'Employees'!$A$2:$I$101,2,FALSE))</f>
        <v/>
      </c>
      <c r="C247" s="8">
        <f>IF($A247="","",INDEX('Settings'!$H$11:$H$13,MOD(ROW()-2,3)+1))</f>
        <v/>
      </c>
      <c r="D247" s="8">
        <f>IF($A247="","",VLOOKUP($A247,'Employees'!$A$2:$I$101,4,FALSE))</f>
        <v/>
      </c>
      <c r="E247" s="13">
        <f>IF($A247="","",VLOOKUP($A247,'Employees'!$A$2:$I$101,5,FALSE))</f>
        <v/>
      </c>
      <c r="F247" s="6">
        <f>IF($A247="","",MAX('Settings'!$B$2,VLOOKUP($A247,'Employees'!$A$2:$I$101,3,FALSE)))</f>
        <v/>
      </c>
      <c r="G247" s="13">
        <f>IF($A247="","",IF(OR('Settings'!$B$7&lt;&gt;"OK",INDEX('Settings'!$F$11:$F$16,MATCH($D247&amp;"_"&amp;$C247,'Settings'!$E$11:$E$16,0))&lt;&gt;"OK"),NA(),INDEX('Settings'!$C$11:$C$16,MATCH($D247&amp;"_"&amp;$C247,'Settings'!$E$11:$E$16,0))*'Settings'!$B$4*$E247))</f>
        <v/>
      </c>
      <c r="H247" s="8">
        <f>IF($A247="","",INDEX('Settings'!$D$11:$D$16,MATCH($D247&amp;"_"&amp;$C247,'Settings'!$E$11:$E$16,0)))</f>
        <v/>
      </c>
      <c r="I247" s="13">
        <f>IF($A247="","",INDEX('Employees'!$F$2:$H$101,MATCH($A247,'Employees'!$A$2:$A$101,0),MATCH($C247,'Settings'!$H$11:$H$13,0)))</f>
        <v/>
      </c>
      <c r="J247" s="13">
        <f>IF($A247="","",IF(OR('Settings'!$B$3&lt;$F247,$F247&gt;'Settings'!$B$5),0,IF($H247="Front-loaded",$G247*('Settings'!$B$5-$F247+1)/('Settings'!$B$5-'Settings'!$B$2+1),$G247*(MIN('Settings'!$B$3,'Settings'!$B$5)-$F247+1)/('Settings'!$B$5-'Settings'!$B$2+1))))</f>
        <v/>
      </c>
      <c r="K247" s="13">
        <f>IF($A247="","",SUMIFS('Requests log'!$N$2:$N$1001,'Requests log'!$B$2:$B$1001,$A247,'Requests log'!$D$2:$D$1001,$C247))</f>
        <v/>
      </c>
      <c r="L247" s="13">
        <f>IF($A247="","",SUMIFS('Requests log'!$O$2:$O$1001,'Requests log'!$B$2:$B$1001,$A247,'Requests log'!$D$2:$D$1001,$C247))</f>
        <v/>
      </c>
      <c r="M247" s="13">
        <f>IF($A247="","",SUMIFS('Requests log'!$I$2:$I$1001,'Requests log'!$B$2:$B$1001,$A247,'Requests log'!$D$2:$D$1001,$C247,'Requests log'!$J$2:$J$1001,"Pending"))</f>
        <v/>
      </c>
      <c r="N247" s="13">
        <f>IF($A247="","",I247+J247-K247-L247-M247)</f>
        <v/>
      </c>
      <c r="O247" s="13">
        <f>IF($A247="","",N247/('Settings'!$B$4*E247))</f>
        <v/>
      </c>
    </row>
    <row r="248">
      <c r="A248" s="14">
        <f>IF(INDEX('Employees'!$I$2:$I$101,INT((ROW()-2)/3)+1)="","",IF(INDEX('Employees'!$I$2:$I$101,INT((ROW()-2)/3)+1)&lt;&gt;"OK",NA(),INDEX('Employees'!$A$2:$A$101,INT((ROW()-2)/3)+1)))</f>
        <v/>
      </c>
      <c r="B248" s="8">
        <f>IF($A248="","",VLOOKUP($A248,'Employees'!$A$2:$I$101,2,FALSE))</f>
        <v/>
      </c>
      <c r="C248" s="8">
        <f>IF($A248="","",INDEX('Settings'!$H$11:$H$13,MOD(ROW()-2,3)+1))</f>
        <v/>
      </c>
      <c r="D248" s="8">
        <f>IF($A248="","",VLOOKUP($A248,'Employees'!$A$2:$I$101,4,FALSE))</f>
        <v/>
      </c>
      <c r="E248" s="13">
        <f>IF($A248="","",VLOOKUP($A248,'Employees'!$A$2:$I$101,5,FALSE))</f>
        <v/>
      </c>
      <c r="F248" s="6">
        <f>IF($A248="","",MAX('Settings'!$B$2,VLOOKUP($A248,'Employees'!$A$2:$I$101,3,FALSE)))</f>
        <v/>
      </c>
      <c r="G248" s="13">
        <f>IF($A248="","",IF(OR('Settings'!$B$7&lt;&gt;"OK",INDEX('Settings'!$F$11:$F$16,MATCH($D248&amp;"_"&amp;$C248,'Settings'!$E$11:$E$16,0))&lt;&gt;"OK"),NA(),INDEX('Settings'!$C$11:$C$16,MATCH($D248&amp;"_"&amp;$C248,'Settings'!$E$11:$E$16,0))*'Settings'!$B$4*$E248))</f>
        <v/>
      </c>
      <c r="H248" s="8">
        <f>IF($A248="","",INDEX('Settings'!$D$11:$D$16,MATCH($D248&amp;"_"&amp;$C248,'Settings'!$E$11:$E$16,0)))</f>
        <v/>
      </c>
      <c r="I248" s="13">
        <f>IF($A248="","",INDEX('Employees'!$F$2:$H$101,MATCH($A248,'Employees'!$A$2:$A$101,0),MATCH($C248,'Settings'!$H$11:$H$13,0)))</f>
        <v/>
      </c>
      <c r="J248" s="13">
        <f>IF($A248="","",IF(OR('Settings'!$B$3&lt;$F248,$F248&gt;'Settings'!$B$5),0,IF($H248="Front-loaded",$G248*('Settings'!$B$5-$F248+1)/('Settings'!$B$5-'Settings'!$B$2+1),$G248*(MIN('Settings'!$B$3,'Settings'!$B$5)-$F248+1)/('Settings'!$B$5-'Settings'!$B$2+1))))</f>
        <v/>
      </c>
      <c r="K248" s="13">
        <f>IF($A248="","",SUMIFS('Requests log'!$N$2:$N$1001,'Requests log'!$B$2:$B$1001,$A248,'Requests log'!$D$2:$D$1001,$C248))</f>
        <v/>
      </c>
      <c r="L248" s="13">
        <f>IF($A248="","",SUMIFS('Requests log'!$O$2:$O$1001,'Requests log'!$B$2:$B$1001,$A248,'Requests log'!$D$2:$D$1001,$C248))</f>
        <v/>
      </c>
      <c r="M248" s="13">
        <f>IF($A248="","",SUMIFS('Requests log'!$I$2:$I$1001,'Requests log'!$B$2:$B$1001,$A248,'Requests log'!$D$2:$D$1001,$C248,'Requests log'!$J$2:$J$1001,"Pending"))</f>
        <v/>
      </c>
      <c r="N248" s="13">
        <f>IF($A248="","",I248+J248-K248-L248-M248)</f>
        <v/>
      </c>
      <c r="O248" s="13">
        <f>IF($A248="","",N248/('Settings'!$B$4*E248))</f>
        <v/>
      </c>
    </row>
    <row r="249">
      <c r="A249" s="14">
        <f>IF(INDEX('Employees'!$I$2:$I$101,INT((ROW()-2)/3)+1)="","",IF(INDEX('Employees'!$I$2:$I$101,INT((ROW()-2)/3)+1)&lt;&gt;"OK",NA(),INDEX('Employees'!$A$2:$A$101,INT((ROW()-2)/3)+1)))</f>
        <v/>
      </c>
      <c r="B249" s="8">
        <f>IF($A249="","",VLOOKUP($A249,'Employees'!$A$2:$I$101,2,FALSE))</f>
        <v/>
      </c>
      <c r="C249" s="8">
        <f>IF($A249="","",INDEX('Settings'!$H$11:$H$13,MOD(ROW()-2,3)+1))</f>
        <v/>
      </c>
      <c r="D249" s="8">
        <f>IF($A249="","",VLOOKUP($A249,'Employees'!$A$2:$I$101,4,FALSE))</f>
        <v/>
      </c>
      <c r="E249" s="13">
        <f>IF($A249="","",VLOOKUP($A249,'Employees'!$A$2:$I$101,5,FALSE))</f>
        <v/>
      </c>
      <c r="F249" s="6">
        <f>IF($A249="","",MAX('Settings'!$B$2,VLOOKUP($A249,'Employees'!$A$2:$I$101,3,FALSE)))</f>
        <v/>
      </c>
      <c r="G249" s="13">
        <f>IF($A249="","",IF(OR('Settings'!$B$7&lt;&gt;"OK",INDEX('Settings'!$F$11:$F$16,MATCH($D249&amp;"_"&amp;$C249,'Settings'!$E$11:$E$16,0))&lt;&gt;"OK"),NA(),INDEX('Settings'!$C$11:$C$16,MATCH($D249&amp;"_"&amp;$C249,'Settings'!$E$11:$E$16,0))*'Settings'!$B$4*$E249))</f>
        <v/>
      </c>
      <c r="H249" s="8">
        <f>IF($A249="","",INDEX('Settings'!$D$11:$D$16,MATCH($D249&amp;"_"&amp;$C249,'Settings'!$E$11:$E$16,0)))</f>
        <v/>
      </c>
      <c r="I249" s="13">
        <f>IF($A249="","",INDEX('Employees'!$F$2:$H$101,MATCH($A249,'Employees'!$A$2:$A$101,0),MATCH($C249,'Settings'!$H$11:$H$13,0)))</f>
        <v/>
      </c>
      <c r="J249" s="13">
        <f>IF($A249="","",IF(OR('Settings'!$B$3&lt;$F249,$F249&gt;'Settings'!$B$5),0,IF($H249="Front-loaded",$G249*('Settings'!$B$5-$F249+1)/('Settings'!$B$5-'Settings'!$B$2+1),$G249*(MIN('Settings'!$B$3,'Settings'!$B$5)-$F249+1)/('Settings'!$B$5-'Settings'!$B$2+1))))</f>
        <v/>
      </c>
      <c r="K249" s="13">
        <f>IF($A249="","",SUMIFS('Requests log'!$N$2:$N$1001,'Requests log'!$B$2:$B$1001,$A249,'Requests log'!$D$2:$D$1001,$C249))</f>
        <v/>
      </c>
      <c r="L249" s="13">
        <f>IF($A249="","",SUMIFS('Requests log'!$O$2:$O$1001,'Requests log'!$B$2:$B$1001,$A249,'Requests log'!$D$2:$D$1001,$C249))</f>
        <v/>
      </c>
      <c r="M249" s="13">
        <f>IF($A249="","",SUMIFS('Requests log'!$I$2:$I$1001,'Requests log'!$B$2:$B$1001,$A249,'Requests log'!$D$2:$D$1001,$C249,'Requests log'!$J$2:$J$1001,"Pending"))</f>
        <v/>
      </c>
      <c r="N249" s="13">
        <f>IF($A249="","",I249+J249-K249-L249-M249)</f>
        <v/>
      </c>
      <c r="O249" s="13">
        <f>IF($A249="","",N249/('Settings'!$B$4*E249))</f>
        <v/>
      </c>
    </row>
    <row r="250">
      <c r="A250" s="14">
        <f>IF(INDEX('Employees'!$I$2:$I$101,INT((ROW()-2)/3)+1)="","",IF(INDEX('Employees'!$I$2:$I$101,INT((ROW()-2)/3)+1)&lt;&gt;"OK",NA(),INDEX('Employees'!$A$2:$A$101,INT((ROW()-2)/3)+1)))</f>
        <v/>
      </c>
      <c r="B250" s="8">
        <f>IF($A250="","",VLOOKUP($A250,'Employees'!$A$2:$I$101,2,FALSE))</f>
        <v/>
      </c>
      <c r="C250" s="8">
        <f>IF($A250="","",INDEX('Settings'!$H$11:$H$13,MOD(ROW()-2,3)+1))</f>
        <v/>
      </c>
      <c r="D250" s="8">
        <f>IF($A250="","",VLOOKUP($A250,'Employees'!$A$2:$I$101,4,FALSE))</f>
        <v/>
      </c>
      <c r="E250" s="13">
        <f>IF($A250="","",VLOOKUP($A250,'Employees'!$A$2:$I$101,5,FALSE))</f>
        <v/>
      </c>
      <c r="F250" s="6">
        <f>IF($A250="","",MAX('Settings'!$B$2,VLOOKUP($A250,'Employees'!$A$2:$I$101,3,FALSE)))</f>
        <v/>
      </c>
      <c r="G250" s="13">
        <f>IF($A250="","",IF(OR('Settings'!$B$7&lt;&gt;"OK",INDEX('Settings'!$F$11:$F$16,MATCH($D250&amp;"_"&amp;$C250,'Settings'!$E$11:$E$16,0))&lt;&gt;"OK"),NA(),INDEX('Settings'!$C$11:$C$16,MATCH($D250&amp;"_"&amp;$C250,'Settings'!$E$11:$E$16,0))*'Settings'!$B$4*$E250))</f>
        <v/>
      </c>
      <c r="H250" s="8">
        <f>IF($A250="","",INDEX('Settings'!$D$11:$D$16,MATCH($D250&amp;"_"&amp;$C250,'Settings'!$E$11:$E$16,0)))</f>
        <v/>
      </c>
      <c r="I250" s="13">
        <f>IF($A250="","",INDEX('Employees'!$F$2:$H$101,MATCH($A250,'Employees'!$A$2:$A$101,0),MATCH($C250,'Settings'!$H$11:$H$13,0)))</f>
        <v/>
      </c>
      <c r="J250" s="13">
        <f>IF($A250="","",IF(OR('Settings'!$B$3&lt;$F250,$F250&gt;'Settings'!$B$5),0,IF($H250="Front-loaded",$G250*('Settings'!$B$5-$F250+1)/('Settings'!$B$5-'Settings'!$B$2+1),$G250*(MIN('Settings'!$B$3,'Settings'!$B$5)-$F250+1)/('Settings'!$B$5-'Settings'!$B$2+1))))</f>
        <v/>
      </c>
      <c r="K250" s="13">
        <f>IF($A250="","",SUMIFS('Requests log'!$N$2:$N$1001,'Requests log'!$B$2:$B$1001,$A250,'Requests log'!$D$2:$D$1001,$C250))</f>
        <v/>
      </c>
      <c r="L250" s="13">
        <f>IF($A250="","",SUMIFS('Requests log'!$O$2:$O$1001,'Requests log'!$B$2:$B$1001,$A250,'Requests log'!$D$2:$D$1001,$C250))</f>
        <v/>
      </c>
      <c r="M250" s="13">
        <f>IF($A250="","",SUMIFS('Requests log'!$I$2:$I$1001,'Requests log'!$B$2:$B$1001,$A250,'Requests log'!$D$2:$D$1001,$C250,'Requests log'!$J$2:$J$1001,"Pending"))</f>
        <v/>
      </c>
      <c r="N250" s="13">
        <f>IF($A250="","",I250+J250-K250-L250-M250)</f>
        <v/>
      </c>
      <c r="O250" s="13">
        <f>IF($A250="","",N250/('Settings'!$B$4*E250))</f>
        <v/>
      </c>
    </row>
    <row r="251">
      <c r="A251" s="14">
        <f>IF(INDEX('Employees'!$I$2:$I$101,INT((ROW()-2)/3)+1)="","",IF(INDEX('Employees'!$I$2:$I$101,INT((ROW()-2)/3)+1)&lt;&gt;"OK",NA(),INDEX('Employees'!$A$2:$A$101,INT((ROW()-2)/3)+1)))</f>
        <v/>
      </c>
      <c r="B251" s="8">
        <f>IF($A251="","",VLOOKUP($A251,'Employees'!$A$2:$I$101,2,FALSE))</f>
        <v/>
      </c>
      <c r="C251" s="8">
        <f>IF($A251="","",INDEX('Settings'!$H$11:$H$13,MOD(ROW()-2,3)+1))</f>
        <v/>
      </c>
      <c r="D251" s="8">
        <f>IF($A251="","",VLOOKUP($A251,'Employees'!$A$2:$I$101,4,FALSE))</f>
        <v/>
      </c>
      <c r="E251" s="13">
        <f>IF($A251="","",VLOOKUP($A251,'Employees'!$A$2:$I$101,5,FALSE))</f>
        <v/>
      </c>
      <c r="F251" s="6">
        <f>IF($A251="","",MAX('Settings'!$B$2,VLOOKUP($A251,'Employees'!$A$2:$I$101,3,FALSE)))</f>
        <v/>
      </c>
      <c r="G251" s="13">
        <f>IF($A251="","",IF(OR('Settings'!$B$7&lt;&gt;"OK",INDEX('Settings'!$F$11:$F$16,MATCH($D251&amp;"_"&amp;$C251,'Settings'!$E$11:$E$16,0))&lt;&gt;"OK"),NA(),INDEX('Settings'!$C$11:$C$16,MATCH($D251&amp;"_"&amp;$C251,'Settings'!$E$11:$E$16,0))*'Settings'!$B$4*$E251))</f>
        <v/>
      </c>
      <c r="H251" s="8">
        <f>IF($A251="","",INDEX('Settings'!$D$11:$D$16,MATCH($D251&amp;"_"&amp;$C251,'Settings'!$E$11:$E$16,0)))</f>
        <v/>
      </c>
      <c r="I251" s="13">
        <f>IF($A251="","",INDEX('Employees'!$F$2:$H$101,MATCH($A251,'Employees'!$A$2:$A$101,0),MATCH($C251,'Settings'!$H$11:$H$13,0)))</f>
        <v/>
      </c>
      <c r="J251" s="13">
        <f>IF($A251="","",IF(OR('Settings'!$B$3&lt;$F251,$F251&gt;'Settings'!$B$5),0,IF($H251="Front-loaded",$G251*('Settings'!$B$5-$F251+1)/('Settings'!$B$5-'Settings'!$B$2+1),$G251*(MIN('Settings'!$B$3,'Settings'!$B$5)-$F251+1)/('Settings'!$B$5-'Settings'!$B$2+1))))</f>
        <v/>
      </c>
      <c r="K251" s="13">
        <f>IF($A251="","",SUMIFS('Requests log'!$N$2:$N$1001,'Requests log'!$B$2:$B$1001,$A251,'Requests log'!$D$2:$D$1001,$C251))</f>
        <v/>
      </c>
      <c r="L251" s="13">
        <f>IF($A251="","",SUMIFS('Requests log'!$O$2:$O$1001,'Requests log'!$B$2:$B$1001,$A251,'Requests log'!$D$2:$D$1001,$C251))</f>
        <v/>
      </c>
      <c r="M251" s="13">
        <f>IF($A251="","",SUMIFS('Requests log'!$I$2:$I$1001,'Requests log'!$B$2:$B$1001,$A251,'Requests log'!$D$2:$D$1001,$C251,'Requests log'!$J$2:$J$1001,"Pending"))</f>
        <v/>
      </c>
      <c r="N251" s="13">
        <f>IF($A251="","",I251+J251-K251-L251-M251)</f>
        <v/>
      </c>
      <c r="O251" s="13">
        <f>IF($A251="","",N251/('Settings'!$B$4*E251))</f>
        <v/>
      </c>
    </row>
    <row r="252">
      <c r="A252" s="14">
        <f>IF(INDEX('Employees'!$I$2:$I$101,INT((ROW()-2)/3)+1)="","",IF(INDEX('Employees'!$I$2:$I$101,INT((ROW()-2)/3)+1)&lt;&gt;"OK",NA(),INDEX('Employees'!$A$2:$A$101,INT((ROW()-2)/3)+1)))</f>
        <v/>
      </c>
      <c r="B252" s="8">
        <f>IF($A252="","",VLOOKUP($A252,'Employees'!$A$2:$I$101,2,FALSE))</f>
        <v/>
      </c>
      <c r="C252" s="8">
        <f>IF($A252="","",INDEX('Settings'!$H$11:$H$13,MOD(ROW()-2,3)+1))</f>
        <v/>
      </c>
      <c r="D252" s="8">
        <f>IF($A252="","",VLOOKUP($A252,'Employees'!$A$2:$I$101,4,FALSE))</f>
        <v/>
      </c>
      <c r="E252" s="13">
        <f>IF($A252="","",VLOOKUP($A252,'Employees'!$A$2:$I$101,5,FALSE))</f>
        <v/>
      </c>
      <c r="F252" s="6">
        <f>IF($A252="","",MAX('Settings'!$B$2,VLOOKUP($A252,'Employees'!$A$2:$I$101,3,FALSE)))</f>
        <v/>
      </c>
      <c r="G252" s="13">
        <f>IF($A252="","",IF(OR('Settings'!$B$7&lt;&gt;"OK",INDEX('Settings'!$F$11:$F$16,MATCH($D252&amp;"_"&amp;$C252,'Settings'!$E$11:$E$16,0))&lt;&gt;"OK"),NA(),INDEX('Settings'!$C$11:$C$16,MATCH($D252&amp;"_"&amp;$C252,'Settings'!$E$11:$E$16,0))*'Settings'!$B$4*$E252))</f>
        <v/>
      </c>
      <c r="H252" s="8">
        <f>IF($A252="","",INDEX('Settings'!$D$11:$D$16,MATCH($D252&amp;"_"&amp;$C252,'Settings'!$E$11:$E$16,0)))</f>
        <v/>
      </c>
      <c r="I252" s="13">
        <f>IF($A252="","",INDEX('Employees'!$F$2:$H$101,MATCH($A252,'Employees'!$A$2:$A$101,0),MATCH($C252,'Settings'!$H$11:$H$13,0)))</f>
        <v/>
      </c>
      <c r="J252" s="13">
        <f>IF($A252="","",IF(OR('Settings'!$B$3&lt;$F252,$F252&gt;'Settings'!$B$5),0,IF($H252="Front-loaded",$G252*('Settings'!$B$5-$F252+1)/('Settings'!$B$5-'Settings'!$B$2+1),$G252*(MIN('Settings'!$B$3,'Settings'!$B$5)-$F252+1)/('Settings'!$B$5-'Settings'!$B$2+1))))</f>
        <v/>
      </c>
      <c r="K252" s="13">
        <f>IF($A252="","",SUMIFS('Requests log'!$N$2:$N$1001,'Requests log'!$B$2:$B$1001,$A252,'Requests log'!$D$2:$D$1001,$C252))</f>
        <v/>
      </c>
      <c r="L252" s="13">
        <f>IF($A252="","",SUMIFS('Requests log'!$O$2:$O$1001,'Requests log'!$B$2:$B$1001,$A252,'Requests log'!$D$2:$D$1001,$C252))</f>
        <v/>
      </c>
      <c r="M252" s="13">
        <f>IF($A252="","",SUMIFS('Requests log'!$I$2:$I$1001,'Requests log'!$B$2:$B$1001,$A252,'Requests log'!$D$2:$D$1001,$C252,'Requests log'!$J$2:$J$1001,"Pending"))</f>
        <v/>
      </c>
      <c r="N252" s="13">
        <f>IF($A252="","",I252+J252-K252-L252-M252)</f>
        <v/>
      </c>
      <c r="O252" s="13">
        <f>IF($A252="","",N252/('Settings'!$B$4*E252))</f>
        <v/>
      </c>
    </row>
    <row r="253">
      <c r="A253" s="14">
        <f>IF(INDEX('Employees'!$I$2:$I$101,INT((ROW()-2)/3)+1)="","",IF(INDEX('Employees'!$I$2:$I$101,INT((ROW()-2)/3)+1)&lt;&gt;"OK",NA(),INDEX('Employees'!$A$2:$A$101,INT((ROW()-2)/3)+1)))</f>
        <v/>
      </c>
      <c r="B253" s="8">
        <f>IF($A253="","",VLOOKUP($A253,'Employees'!$A$2:$I$101,2,FALSE))</f>
        <v/>
      </c>
      <c r="C253" s="8">
        <f>IF($A253="","",INDEX('Settings'!$H$11:$H$13,MOD(ROW()-2,3)+1))</f>
        <v/>
      </c>
      <c r="D253" s="8">
        <f>IF($A253="","",VLOOKUP($A253,'Employees'!$A$2:$I$101,4,FALSE))</f>
        <v/>
      </c>
      <c r="E253" s="13">
        <f>IF($A253="","",VLOOKUP($A253,'Employees'!$A$2:$I$101,5,FALSE))</f>
        <v/>
      </c>
      <c r="F253" s="6">
        <f>IF($A253="","",MAX('Settings'!$B$2,VLOOKUP($A253,'Employees'!$A$2:$I$101,3,FALSE)))</f>
        <v/>
      </c>
      <c r="G253" s="13">
        <f>IF($A253="","",IF(OR('Settings'!$B$7&lt;&gt;"OK",INDEX('Settings'!$F$11:$F$16,MATCH($D253&amp;"_"&amp;$C253,'Settings'!$E$11:$E$16,0))&lt;&gt;"OK"),NA(),INDEX('Settings'!$C$11:$C$16,MATCH($D253&amp;"_"&amp;$C253,'Settings'!$E$11:$E$16,0))*'Settings'!$B$4*$E253))</f>
        <v/>
      </c>
      <c r="H253" s="8">
        <f>IF($A253="","",INDEX('Settings'!$D$11:$D$16,MATCH($D253&amp;"_"&amp;$C253,'Settings'!$E$11:$E$16,0)))</f>
        <v/>
      </c>
      <c r="I253" s="13">
        <f>IF($A253="","",INDEX('Employees'!$F$2:$H$101,MATCH($A253,'Employees'!$A$2:$A$101,0),MATCH($C253,'Settings'!$H$11:$H$13,0)))</f>
        <v/>
      </c>
      <c r="J253" s="13">
        <f>IF($A253="","",IF(OR('Settings'!$B$3&lt;$F253,$F253&gt;'Settings'!$B$5),0,IF($H253="Front-loaded",$G253*('Settings'!$B$5-$F253+1)/('Settings'!$B$5-'Settings'!$B$2+1),$G253*(MIN('Settings'!$B$3,'Settings'!$B$5)-$F253+1)/('Settings'!$B$5-'Settings'!$B$2+1))))</f>
        <v/>
      </c>
      <c r="K253" s="13">
        <f>IF($A253="","",SUMIFS('Requests log'!$N$2:$N$1001,'Requests log'!$B$2:$B$1001,$A253,'Requests log'!$D$2:$D$1001,$C253))</f>
        <v/>
      </c>
      <c r="L253" s="13">
        <f>IF($A253="","",SUMIFS('Requests log'!$O$2:$O$1001,'Requests log'!$B$2:$B$1001,$A253,'Requests log'!$D$2:$D$1001,$C253))</f>
        <v/>
      </c>
      <c r="M253" s="13">
        <f>IF($A253="","",SUMIFS('Requests log'!$I$2:$I$1001,'Requests log'!$B$2:$B$1001,$A253,'Requests log'!$D$2:$D$1001,$C253,'Requests log'!$J$2:$J$1001,"Pending"))</f>
        <v/>
      </c>
      <c r="N253" s="13">
        <f>IF($A253="","",I253+J253-K253-L253-M253)</f>
        <v/>
      </c>
      <c r="O253" s="13">
        <f>IF($A253="","",N253/('Settings'!$B$4*E253))</f>
        <v/>
      </c>
    </row>
    <row r="254">
      <c r="A254" s="14">
        <f>IF(INDEX('Employees'!$I$2:$I$101,INT((ROW()-2)/3)+1)="","",IF(INDEX('Employees'!$I$2:$I$101,INT((ROW()-2)/3)+1)&lt;&gt;"OK",NA(),INDEX('Employees'!$A$2:$A$101,INT((ROW()-2)/3)+1)))</f>
        <v/>
      </c>
      <c r="B254" s="8">
        <f>IF($A254="","",VLOOKUP($A254,'Employees'!$A$2:$I$101,2,FALSE))</f>
        <v/>
      </c>
      <c r="C254" s="8">
        <f>IF($A254="","",INDEX('Settings'!$H$11:$H$13,MOD(ROW()-2,3)+1))</f>
        <v/>
      </c>
      <c r="D254" s="8">
        <f>IF($A254="","",VLOOKUP($A254,'Employees'!$A$2:$I$101,4,FALSE))</f>
        <v/>
      </c>
      <c r="E254" s="13">
        <f>IF($A254="","",VLOOKUP($A254,'Employees'!$A$2:$I$101,5,FALSE))</f>
        <v/>
      </c>
      <c r="F254" s="6">
        <f>IF($A254="","",MAX('Settings'!$B$2,VLOOKUP($A254,'Employees'!$A$2:$I$101,3,FALSE)))</f>
        <v/>
      </c>
      <c r="G254" s="13">
        <f>IF($A254="","",IF(OR('Settings'!$B$7&lt;&gt;"OK",INDEX('Settings'!$F$11:$F$16,MATCH($D254&amp;"_"&amp;$C254,'Settings'!$E$11:$E$16,0))&lt;&gt;"OK"),NA(),INDEX('Settings'!$C$11:$C$16,MATCH($D254&amp;"_"&amp;$C254,'Settings'!$E$11:$E$16,0))*'Settings'!$B$4*$E254))</f>
        <v/>
      </c>
      <c r="H254" s="8">
        <f>IF($A254="","",INDEX('Settings'!$D$11:$D$16,MATCH($D254&amp;"_"&amp;$C254,'Settings'!$E$11:$E$16,0)))</f>
        <v/>
      </c>
      <c r="I254" s="13">
        <f>IF($A254="","",INDEX('Employees'!$F$2:$H$101,MATCH($A254,'Employees'!$A$2:$A$101,0),MATCH($C254,'Settings'!$H$11:$H$13,0)))</f>
        <v/>
      </c>
      <c r="J254" s="13">
        <f>IF($A254="","",IF(OR('Settings'!$B$3&lt;$F254,$F254&gt;'Settings'!$B$5),0,IF($H254="Front-loaded",$G254*('Settings'!$B$5-$F254+1)/('Settings'!$B$5-'Settings'!$B$2+1),$G254*(MIN('Settings'!$B$3,'Settings'!$B$5)-$F254+1)/('Settings'!$B$5-'Settings'!$B$2+1))))</f>
        <v/>
      </c>
      <c r="K254" s="13">
        <f>IF($A254="","",SUMIFS('Requests log'!$N$2:$N$1001,'Requests log'!$B$2:$B$1001,$A254,'Requests log'!$D$2:$D$1001,$C254))</f>
        <v/>
      </c>
      <c r="L254" s="13">
        <f>IF($A254="","",SUMIFS('Requests log'!$O$2:$O$1001,'Requests log'!$B$2:$B$1001,$A254,'Requests log'!$D$2:$D$1001,$C254))</f>
        <v/>
      </c>
      <c r="M254" s="13">
        <f>IF($A254="","",SUMIFS('Requests log'!$I$2:$I$1001,'Requests log'!$B$2:$B$1001,$A254,'Requests log'!$D$2:$D$1001,$C254,'Requests log'!$J$2:$J$1001,"Pending"))</f>
        <v/>
      </c>
      <c r="N254" s="13">
        <f>IF($A254="","",I254+J254-K254-L254-M254)</f>
        <v/>
      </c>
      <c r="O254" s="13">
        <f>IF($A254="","",N254/('Settings'!$B$4*E254))</f>
        <v/>
      </c>
    </row>
    <row r="255">
      <c r="A255" s="14">
        <f>IF(INDEX('Employees'!$I$2:$I$101,INT((ROW()-2)/3)+1)="","",IF(INDEX('Employees'!$I$2:$I$101,INT((ROW()-2)/3)+1)&lt;&gt;"OK",NA(),INDEX('Employees'!$A$2:$A$101,INT((ROW()-2)/3)+1)))</f>
        <v/>
      </c>
      <c r="B255" s="8">
        <f>IF($A255="","",VLOOKUP($A255,'Employees'!$A$2:$I$101,2,FALSE))</f>
        <v/>
      </c>
      <c r="C255" s="8">
        <f>IF($A255="","",INDEX('Settings'!$H$11:$H$13,MOD(ROW()-2,3)+1))</f>
        <v/>
      </c>
      <c r="D255" s="8">
        <f>IF($A255="","",VLOOKUP($A255,'Employees'!$A$2:$I$101,4,FALSE))</f>
        <v/>
      </c>
      <c r="E255" s="13">
        <f>IF($A255="","",VLOOKUP($A255,'Employees'!$A$2:$I$101,5,FALSE))</f>
        <v/>
      </c>
      <c r="F255" s="6">
        <f>IF($A255="","",MAX('Settings'!$B$2,VLOOKUP($A255,'Employees'!$A$2:$I$101,3,FALSE)))</f>
        <v/>
      </c>
      <c r="G255" s="13">
        <f>IF($A255="","",IF(OR('Settings'!$B$7&lt;&gt;"OK",INDEX('Settings'!$F$11:$F$16,MATCH($D255&amp;"_"&amp;$C255,'Settings'!$E$11:$E$16,0))&lt;&gt;"OK"),NA(),INDEX('Settings'!$C$11:$C$16,MATCH($D255&amp;"_"&amp;$C255,'Settings'!$E$11:$E$16,0))*'Settings'!$B$4*$E255))</f>
        <v/>
      </c>
      <c r="H255" s="8">
        <f>IF($A255="","",INDEX('Settings'!$D$11:$D$16,MATCH($D255&amp;"_"&amp;$C255,'Settings'!$E$11:$E$16,0)))</f>
        <v/>
      </c>
      <c r="I255" s="13">
        <f>IF($A255="","",INDEX('Employees'!$F$2:$H$101,MATCH($A255,'Employees'!$A$2:$A$101,0),MATCH($C255,'Settings'!$H$11:$H$13,0)))</f>
        <v/>
      </c>
      <c r="J255" s="13">
        <f>IF($A255="","",IF(OR('Settings'!$B$3&lt;$F255,$F255&gt;'Settings'!$B$5),0,IF($H255="Front-loaded",$G255*('Settings'!$B$5-$F255+1)/('Settings'!$B$5-'Settings'!$B$2+1),$G255*(MIN('Settings'!$B$3,'Settings'!$B$5)-$F255+1)/('Settings'!$B$5-'Settings'!$B$2+1))))</f>
        <v/>
      </c>
      <c r="K255" s="13">
        <f>IF($A255="","",SUMIFS('Requests log'!$N$2:$N$1001,'Requests log'!$B$2:$B$1001,$A255,'Requests log'!$D$2:$D$1001,$C255))</f>
        <v/>
      </c>
      <c r="L255" s="13">
        <f>IF($A255="","",SUMIFS('Requests log'!$O$2:$O$1001,'Requests log'!$B$2:$B$1001,$A255,'Requests log'!$D$2:$D$1001,$C255))</f>
        <v/>
      </c>
      <c r="M255" s="13">
        <f>IF($A255="","",SUMIFS('Requests log'!$I$2:$I$1001,'Requests log'!$B$2:$B$1001,$A255,'Requests log'!$D$2:$D$1001,$C255,'Requests log'!$J$2:$J$1001,"Pending"))</f>
        <v/>
      </c>
      <c r="N255" s="13">
        <f>IF($A255="","",I255+J255-K255-L255-M255)</f>
        <v/>
      </c>
      <c r="O255" s="13">
        <f>IF($A255="","",N255/('Settings'!$B$4*E255))</f>
        <v/>
      </c>
    </row>
    <row r="256">
      <c r="A256" s="14">
        <f>IF(INDEX('Employees'!$I$2:$I$101,INT((ROW()-2)/3)+1)="","",IF(INDEX('Employees'!$I$2:$I$101,INT((ROW()-2)/3)+1)&lt;&gt;"OK",NA(),INDEX('Employees'!$A$2:$A$101,INT((ROW()-2)/3)+1)))</f>
        <v/>
      </c>
      <c r="B256" s="8">
        <f>IF($A256="","",VLOOKUP($A256,'Employees'!$A$2:$I$101,2,FALSE))</f>
        <v/>
      </c>
      <c r="C256" s="8">
        <f>IF($A256="","",INDEX('Settings'!$H$11:$H$13,MOD(ROW()-2,3)+1))</f>
        <v/>
      </c>
      <c r="D256" s="8">
        <f>IF($A256="","",VLOOKUP($A256,'Employees'!$A$2:$I$101,4,FALSE))</f>
        <v/>
      </c>
      <c r="E256" s="13">
        <f>IF($A256="","",VLOOKUP($A256,'Employees'!$A$2:$I$101,5,FALSE))</f>
        <v/>
      </c>
      <c r="F256" s="6">
        <f>IF($A256="","",MAX('Settings'!$B$2,VLOOKUP($A256,'Employees'!$A$2:$I$101,3,FALSE)))</f>
        <v/>
      </c>
      <c r="G256" s="13">
        <f>IF($A256="","",IF(OR('Settings'!$B$7&lt;&gt;"OK",INDEX('Settings'!$F$11:$F$16,MATCH($D256&amp;"_"&amp;$C256,'Settings'!$E$11:$E$16,0))&lt;&gt;"OK"),NA(),INDEX('Settings'!$C$11:$C$16,MATCH($D256&amp;"_"&amp;$C256,'Settings'!$E$11:$E$16,0))*'Settings'!$B$4*$E256))</f>
        <v/>
      </c>
      <c r="H256" s="8">
        <f>IF($A256="","",INDEX('Settings'!$D$11:$D$16,MATCH($D256&amp;"_"&amp;$C256,'Settings'!$E$11:$E$16,0)))</f>
        <v/>
      </c>
      <c r="I256" s="13">
        <f>IF($A256="","",INDEX('Employees'!$F$2:$H$101,MATCH($A256,'Employees'!$A$2:$A$101,0),MATCH($C256,'Settings'!$H$11:$H$13,0)))</f>
        <v/>
      </c>
      <c r="J256" s="13">
        <f>IF($A256="","",IF(OR('Settings'!$B$3&lt;$F256,$F256&gt;'Settings'!$B$5),0,IF($H256="Front-loaded",$G256*('Settings'!$B$5-$F256+1)/('Settings'!$B$5-'Settings'!$B$2+1),$G256*(MIN('Settings'!$B$3,'Settings'!$B$5)-$F256+1)/('Settings'!$B$5-'Settings'!$B$2+1))))</f>
        <v/>
      </c>
      <c r="K256" s="13">
        <f>IF($A256="","",SUMIFS('Requests log'!$N$2:$N$1001,'Requests log'!$B$2:$B$1001,$A256,'Requests log'!$D$2:$D$1001,$C256))</f>
        <v/>
      </c>
      <c r="L256" s="13">
        <f>IF($A256="","",SUMIFS('Requests log'!$O$2:$O$1001,'Requests log'!$B$2:$B$1001,$A256,'Requests log'!$D$2:$D$1001,$C256))</f>
        <v/>
      </c>
      <c r="M256" s="13">
        <f>IF($A256="","",SUMIFS('Requests log'!$I$2:$I$1001,'Requests log'!$B$2:$B$1001,$A256,'Requests log'!$D$2:$D$1001,$C256,'Requests log'!$J$2:$J$1001,"Pending"))</f>
        <v/>
      </c>
      <c r="N256" s="13">
        <f>IF($A256="","",I256+J256-K256-L256-M256)</f>
        <v/>
      </c>
      <c r="O256" s="13">
        <f>IF($A256="","",N256/('Settings'!$B$4*E256))</f>
        <v/>
      </c>
    </row>
    <row r="257">
      <c r="A257" s="14">
        <f>IF(INDEX('Employees'!$I$2:$I$101,INT((ROW()-2)/3)+1)="","",IF(INDEX('Employees'!$I$2:$I$101,INT((ROW()-2)/3)+1)&lt;&gt;"OK",NA(),INDEX('Employees'!$A$2:$A$101,INT((ROW()-2)/3)+1)))</f>
        <v/>
      </c>
      <c r="B257" s="8">
        <f>IF($A257="","",VLOOKUP($A257,'Employees'!$A$2:$I$101,2,FALSE))</f>
        <v/>
      </c>
      <c r="C257" s="8">
        <f>IF($A257="","",INDEX('Settings'!$H$11:$H$13,MOD(ROW()-2,3)+1))</f>
        <v/>
      </c>
      <c r="D257" s="8">
        <f>IF($A257="","",VLOOKUP($A257,'Employees'!$A$2:$I$101,4,FALSE))</f>
        <v/>
      </c>
      <c r="E257" s="13">
        <f>IF($A257="","",VLOOKUP($A257,'Employees'!$A$2:$I$101,5,FALSE))</f>
        <v/>
      </c>
      <c r="F257" s="6">
        <f>IF($A257="","",MAX('Settings'!$B$2,VLOOKUP($A257,'Employees'!$A$2:$I$101,3,FALSE)))</f>
        <v/>
      </c>
      <c r="G257" s="13">
        <f>IF($A257="","",IF(OR('Settings'!$B$7&lt;&gt;"OK",INDEX('Settings'!$F$11:$F$16,MATCH($D257&amp;"_"&amp;$C257,'Settings'!$E$11:$E$16,0))&lt;&gt;"OK"),NA(),INDEX('Settings'!$C$11:$C$16,MATCH($D257&amp;"_"&amp;$C257,'Settings'!$E$11:$E$16,0))*'Settings'!$B$4*$E257))</f>
        <v/>
      </c>
      <c r="H257" s="8">
        <f>IF($A257="","",INDEX('Settings'!$D$11:$D$16,MATCH($D257&amp;"_"&amp;$C257,'Settings'!$E$11:$E$16,0)))</f>
        <v/>
      </c>
      <c r="I257" s="13">
        <f>IF($A257="","",INDEX('Employees'!$F$2:$H$101,MATCH($A257,'Employees'!$A$2:$A$101,0),MATCH($C257,'Settings'!$H$11:$H$13,0)))</f>
        <v/>
      </c>
      <c r="J257" s="13">
        <f>IF($A257="","",IF(OR('Settings'!$B$3&lt;$F257,$F257&gt;'Settings'!$B$5),0,IF($H257="Front-loaded",$G257*('Settings'!$B$5-$F257+1)/('Settings'!$B$5-'Settings'!$B$2+1),$G257*(MIN('Settings'!$B$3,'Settings'!$B$5)-$F257+1)/('Settings'!$B$5-'Settings'!$B$2+1))))</f>
        <v/>
      </c>
      <c r="K257" s="13">
        <f>IF($A257="","",SUMIFS('Requests log'!$N$2:$N$1001,'Requests log'!$B$2:$B$1001,$A257,'Requests log'!$D$2:$D$1001,$C257))</f>
        <v/>
      </c>
      <c r="L257" s="13">
        <f>IF($A257="","",SUMIFS('Requests log'!$O$2:$O$1001,'Requests log'!$B$2:$B$1001,$A257,'Requests log'!$D$2:$D$1001,$C257))</f>
        <v/>
      </c>
      <c r="M257" s="13">
        <f>IF($A257="","",SUMIFS('Requests log'!$I$2:$I$1001,'Requests log'!$B$2:$B$1001,$A257,'Requests log'!$D$2:$D$1001,$C257,'Requests log'!$J$2:$J$1001,"Pending"))</f>
        <v/>
      </c>
      <c r="N257" s="13">
        <f>IF($A257="","",I257+J257-K257-L257-M257)</f>
        <v/>
      </c>
      <c r="O257" s="13">
        <f>IF($A257="","",N257/('Settings'!$B$4*E257))</f>
        <v/>
      </c>
    </row>
    <row r="258">
      <c r="A258" s="14">
        <f>IF(INDEX('Employees'!$I$2:$I$101,INT((ROW()-2)/3)+1)="","",IF(INDEX('Employees'!$I$2:$I$101,INT((ROW()-2)/3)+1)&lt;&gt;"OK",NA(),INDEX('Employees'!$A$2:$A$101,INT((ROW()-2)/3)+1)))</f>
        <v/>
      </c>
      <c r="B258" s="8">
        <f>IF($A258="","",VLOOKUP($A258,'Employees'!$A$2:$I$101,2,FALSE))</f>
        <v/>
      </c>
      <c r="C258" s="8">
        <f>IF($A258="","",INDEX('Settings'!$H$11:$H$13,MOD(ROW()-2,3)+1))</f>
        <v/>
      </c>
      <c r="D258" s="8">
        <f>IF($A258="","",VLOOKUP($A258,'Employees'!$A$2:$I$101,4,FALSE))</f>
        <v/>
      </c>
      <c r="E258" s="13">
        <f>IF($A258="","",VLOOKUP($A258,'Employees'!$A$2:$I$101,5,FALSE))</f>
        <v/>
      </c>
      <c r="F258" s="6">
        <f>IF($A258="","",MAX('Settings'!$B$2,VLOOKUP($A258,'Employees'!$A$2:$I$101,3,FALSE)))</f>
        <v/>
      </c>
      <c r="G258" s="13">
        <f>IF($A258="","",IF(OR('Settings'!$B$7&lt;&gt;"OK",INDEX('Settings'!$F$11:$F$16,MATCH($D258&amp;"_"&amp;$C258,'Settings'!$E$11:$E$16,0))&lt;&gt;"OK"),NA(),INDEX('Settings'!$C$11:$C$16,MATCH($D258&amp;"_"&amp;$C258,'Settings'!$E$11:$E$16,0))*'Settings'!$B$4*$E258))</f>
        <v/>
      </c>
      <c r="H258" s="8">
        <f>IF($A258="","",INDEX('Settings'!$D$11:$D$16,MATCH($D258&amp;"_"&amp;$C258,'Settings'!$E$11:$E$16,0)))</f>
        <v/>
      </c>
      <c r="I258" s="13">
        <f>IF($A258="","",INDEX('Employees'!$F$2:$H$101,MATCH($A258,'Employees'!$A$2:$A$101,0),MATCH($C258,'Settings'!$H$11:$H$13,0)))</f>
        <v/>
      </c>
      <c r="J258" s="13">
        <f>IF($A258="","",IF(OR('Settings'!$B$3&lt;$F258,$F258&gt;'Settings'!$B$5),0,IF($H258="Front-loaded",$G258*('Settings'!$B$5-$F258+1)/('Settings'!$B$5-'Settings'!$B$2+1),$G258*(MIN('Settings'!$B$3,'Settings'!$B$5)-$F258+1)/('Settings'!$B$5-'Settings'!$B$2+1))))</f>
        <v/>
      </c>
      <c r="K258" s="13">
        <f>IF($A258="","",SUMIFS('Requests log'!$N$2:$N$1001,'Requests log'!$B$2:$B$1001,$A258,'Requests log'!$D$2:$D$1001,$C258))</f>
        <v/>
      </c>
      <c r="L258" s="13">
        <f>IF($A258="","",SUMIFS('Requests log'!$O$2:$O$1001,'Requests log'!$B$2:$B$1001,$A258,'Requests log'!$D$2:$D$1001,$C258))</f>
        <v/>
      </c>
      <c r="M258" s="13">
        <f>IF($A258="","",SUMIFS('Requests log'!$I$2:$I$1001,'Requests log'!$B$2:$B$1001,$A258,'Requests log'!$D$2:$D$1001,$C258,'Requests log'!$J$2:$J$1001,"Pending"))</f>
        <v/>
      </c>
      <c r="N258" s="13">
        <f>IF($A258="","",I258+J258-K258-L258-M258)</f>
        <v/>
      </c>
      <c r="O258" s="13">
        <f>IF($A258="","",N258/('Settings'!$B$4*E258))</f>
        <v/>
      </c>
    </row>
    <row r="259">
      <c r="A259" s="14">
        <f>IF(INDEX('Employees'!$I$2:$I$101,INT((ROW()-2)/3)+1)="","",IF(INDEX('Employees'!$I$2:$I$101,INT((ROW()-2)/3)+1)&lt;&gt;"OK",NA(),INDEX('Employees'!$A$2:$A$101,INT((ROW()-2)/3)+1)))</f>
        <v/>
      </c>
      <c r="B259" s="8">
        <f>IF($A259="","",VLOOKUP($A259,'Employees'!$A$2:$I$101,2,FALSE))</f>
        <v/>
      </c>
      <c r="C259" s="8">
        <f>IF($A259="","",INDEX('Settings'!$H$11:$H$13,MOD(ROW()-2,3)+1))</f>
        <v/>
      </c>
      <c r="D259" s="8">
        <f>IF($A259="","",VLOOKUP($A259,'Employees'!$A$2:$I$101,4,FALSE))</f>
        <v/>
      </c>
      <c r="E259" s="13">
        <f>IF($A259="","",VLOOKUP($A259,'Employees'!$A$2:$I$101,5,FALSE))</f>
        <v/>
      </c>
      <c r="F259" s="6">
        <f>IF($A259="","",MAX('Settings'!$B$2,VLOOKUP($A259,'Employees'!$A$2:$I$101,3,FALSE)))</f>
        <v/>
      </c>
      <c r="G259" s="13">
        <f>IF($A259="","",IF(OR('Settings'!$B$7&lt;&gt;"OK",INDEX('Settings'!$F$11:$F$16,MATCH($D259&amp;"_"&amp;$C259,'Settings'!$E$11:$E$16,0))&lt;&gt;"OK"),NA(),INDEX('Settings'!$C$11:$C$16,MATCH($D259&amp;"_"&amp;$C259,'Settings'!$E$11:$E$16,0))*'Settings'!$B$4*$E259))</f>
        <v/>
      </c>
      <c r="H259" s="8">
        <f>IF($A259="","",INDEX('Settings'!$D$11:$D$16,MATCH($D259&amp;"_"&amp;$C259,'Settings'!$E$11:$E$16,0)))</f>
        <v/>
      </c>
      <c r="I259" s="13">
        <f>IF($A259="","",INDEX('Employees'!$F$2:$H$101,MATCH($A259,'Employees'!$A$2:$A$101,0),MATCH($C259,'Settings'!$H$11:$H$13,0)))</f>
        <v/>
      </c>
      <c r="J259" s="13">
        <f>IF($A259="","",IF(OR('Settings'!$B$3&lt;$F259,$F259&gt;'Settings'!$B$5),0,IF($H259="Front-loaded",$G259*('Settings'!$B$5-$F259+1)/('Settings'!$B$5-'Settings'!$B$2+1),$G259*(MIN('Settings'!$B$3,'Settings'!$B$5)-$F259+1)/('Settings'!$B$5-'Settings'!$B$2+1))))</f>
        <v/>
      </c>
      <c r="K259" s="13">
        <f>IF($A259="","",SUMIFS('Requests log'!$N$2:$N$1001,'Requests log'!$B$2:$B$1001,$A259,'Requests log'!$D$2:$D$1001,$C259))</f>
        <v/>
      </c>
      <c r="L259" s="13">
        <f>IF($A259="","",SUMIFS('Requests log'!$O$2:$O$1001,'Requests log'!$B$2:$B$1001,$A259,'Requests log'!$D$2:$D$1001,$C259))</f>
        <v/>
      </c>
      <c r="M259" s="13">
        <f>IF($A259="","",SUMIFS('Requests log'!$I$2:$I$1001,'Requests log'!$B$2:$B$1001,$A259,'Requests log'!$D$2:$D$1001,$C259,'Requests log'!$J$2:$J$1001,"Pending"))</f>
        <v/>
      </c>
      <c r="N259" s="13">
        <f>IF($A259="","",I259+J259-K259-L259-M259)</f>
        <v/>
      </c>
      <c r="O259" s="13">
        <f>IF($A259="","",N259/('Settings'!$B$4*E259))</f>
        <v/>
      </c>
    </row>
    <row r="260">
      <c r="A260" s="14">
        <f>IF(INDEX('Employees'!$I$2:$I$101,INT((ROW()-2)/3)+1)="","",IF(INDEX('Employees'!$I$2:$I$101,INT((ROW()-2)/3)+1)&lt;&gt;"OK",NA(),INDEX('Employees'!$A$2:$A$101,INT((ROW()-2)/3)+1)))</f>
        <v/>
      </c>
      <c r="B260" s="8">
        <f>IF($A260="","",VLOOKUP($A260,'Employees'!$A$2:$I$101,2,FALSE))</f>
        <v/>
      </c>
      <c r="C260" s="8">
        <f>IF($A260="","",INDEX('Settings'!$H$11:$H$13,MOD(ROW()-2,3)+1))</f>
        <v/>
      </c>
      <c r="D260" s="8">
        <f>IF($A260="","",VLOOKUP($A260,'Employees'!$A$2:$I$101,4,FALSE))</f>
        <v/>
      </c>
      <c r="E260" s="13">
        <f>IF($A260="","",VLOOKUP($A260,'Employees'!$A$2:$I$101,5,FALSE))</f>
        <v/>
      </c>
      <c r="F260" s="6">
        <f>IF($A260="","",MAX('Settings'!$B$2,VLOOKUP($A260,'Employees'!$A$2:$I$101,3,FALSE)))</f>
        <v/>
      </c>
      <c r="G260" s="13">
        <f>IF($A260="","",IF(OR('Settings'!$B$7&lt;&gt;"OK",INDEX('Settings'!$F$11:$F$16,MATCH($D260&amp;"_"&amp;$C260,'Settings'!$E$11:$E$16,0))&lt;&gt;"OK"),NA(),INDEX('Settings'!$C$11:$C$16,MATCH($D260&amp;"_"&amp;$C260,'Settings'!$E$11:$E$16,0))*'Settings'!$B$4*$E260))</f>
        <v/>
      </c>
      <c r="H260" s="8">
        <f>IF($A260="","",INDEX('Settings'!$D$11:$D$16,MATCH($D260&amp;"_"&amp;$C260,'Settings'!$E$11:$E$16,0)))</f>
        <v/>
      </c>
      <c r="I260" s="13">
        <f>IF($A260="","",INDEX('Employees'!$F$2:$H$101,MATCH($A260,'Employees'!$A$2:$A$101,0),MATCH($C260,'Settings'!$H$11:$H$13,0)))</f>
        <v/>
      </c>
      <c r="J260" s="13">
        <f>IF($A260="","",IF(OR('Settings'!$B$3&lt;$F260,$F260&gt;'Settings'!$B$5),0,IF($H260="Front-loaded",$G260*('Settings'!$B$5-$F260+1)/('Settings'!$B$5-'Settings'!$B$2+1),$G260*(MIN('Settings'!$B$3,'Settings'!$B$5)-$F260+1)/('Settings'!$B$5-'Settings'!$B$2+1))))</f>
        <v/>
      </c>
      <c r="K260" s="13">
        <f>IF($A260="","",SUMIFS('Requests log'!$N$2:$N$1001,'Requests log'!$B$2:$B$1001,$A260,'Requests log'!$D$2:$D$1001,$C260))</f>
        <v/>
      </c>
      <c r="L260" s="13">
        <f>IF($A260="","",SUMIFS('Requests log'!$O$2:$O$1001,'Requests log'!$B$2:$B$1001,$A260,'Requests log'!$D$2:$D$1001,$C260))</f>
        <v/>
      </c>
      <c r="M260" s="13">
        <f>IF($A260="","",SUMIFS('Requests log'!$I$2:$I$1001,'Requests log'!$B$2:$B$1001,$A260,'Requests log'!$D$2:$D$1001,$C260,'Requests log'!$J$2:$J$1001,"Pending"))</f>
        <v/>
      </c>
      <c r="N260" s="13">
        <f>IF($A260="","",I260+J260-K260-L260-M260)</f>
        <v/>
      </c>
      <c r="O260" s="13">
        <f>IF($A260="","",N260/('Settings'!$B$4*E260))</f>
        <v/>
      </c>
    </row>
    <row r="261">
      <c r="A261" s="14">
        <f>IF(INDEX('Employees'!$I$2:$I$101,INT((ROW()-2)/3)+1)="","",IF(INDEX('Employees'!$I$2:$I$101,INT((ROW()-2)/3)+1)&lt;&gt;"OK",NA(),INDEX('Employees'!$A$2:$A$101,INT((ROW()-2)/3)+1)))</f>
        <v/>
      </c>
      <c r="B261" s="8">
        <f>IF($A261="","",VLOOKUP($A261,'Employees'!$A$2:$I$101,2,FALSE))</f>
        <v/>
      </c>
      <c r="C261" s="8">
        <f>IF($A261="","",INDEX('Settings'!$H$11:$H$13,MOD(ROW()-2,3)+1))</f>
        <v/>
      </c>
      <c r="D261" s="8">
        <f>IF($A261="","",VLOOKUP($A261,'Employees'!$A$2:$I$101,4,FALSE))</f>
        <v/>
      </c>
      <c r="E261" s="13">
        <f>IF($A261="","",VLOOKUP($A261,'Employees'!$A$2:$I$101,5,FALSE))</f>
        <v/>
      </c>
      <c r="F261" s="6">
        <f>IF($A261="","",MAX('Settings'!$B$2,VLOOKUP($A261,'Employees'!$A$2:$I$101,3,FALSE)))</f>
        <v/>
      </c>
      <c r="G261" s="13">
        <f>IF($A261="","",IF(OR('Settings'!$B$7&lt;&gt;"OK",INDEX('Settings'!$F$11:$F$16,MATCH($D261&amp;"_"&amp;$C261,'Settings'!$E$11:$E$16,0))&lt;&gt;"OK"),NA(),INDEX('Settings'!$C$11:$C$16,MATCH($D261&amp;"_"&amp;$C261,'Settings'!$E$11:$E$16,0))*'Settings'!$B$4*$E261))</f>
        <v/>
      </c>
      <c r="H261" s="8">
        <f>IF($A261="","",INDEX('Settings'!$D$11:$D$16,MATCH($D261&amp;"_"&amp;$C261,'Settings'!$E$11:$E$16,0)))</f>
        <v/>
      </c>
      <c r="I261" s="13">
        <f>IF($A261="","",INDEX('Employees'!$F$2:$H$101,MATCH($A261,'Employees'!$A$2:$A$101,0),MATCH($C261,'Settings'!$H$11:$H$13,0)))</f>
        <v/>
      </c>
      <c r="J261" s="13">
        <f>IF($A261="","",IF(OR('Settings'!$B$3&lt;$F261,$F261&gt;'Settings'!$B$5),0,IF($H261="Front-loaded",$G261*('Settings'!$B$5-$F261+1)/('Settings'!$B$5-'Settings'!$B$2+1),$G261*(MIN('Settings'!$B$3,'Settings'!$B$5)-$F261+1)/('Settings'!$B$5-'Settings'!$B$2+1))))</f>
        <v/>
      </c>
      <c r="K261" s="13">
        <f>IF($A261="","",SUMIFS('Requests log'!$N$2:$N$1001,'Requests log'!$B$2:$B$1001,$A261,'Requests log'!$D$2:$D$1001,$C261))</f>
        <v/>
      </c>
      <c r="L261" s="13">
        <f>IF($A261="","",SUMIFS('Requests log'!$O$2:$O$1001,'Requests log'!$B$2:$B$1001,$A261,'Requests log'!$D$2:$D$1001,$C261))</f>
        <v/>
      </c>
      <c r="M261" s="13">
        <f>IF($A261="","",SUMIFS('Requests log'!$I$2:$I$1001,'Requests log'!$B$2:$B$1001,$A261,'Requests log'!$D$2:$D$1001,$C261,'Requests log'!$J$2:$J$1001,"Pending"))</f>
        <v/>
      </c>
      <c r="N261" s="13">
        <f>IF($A261="","",I261+J261-K261-L261-M261)</f>
        <v/>
      </c>
      <c r="O261" s="13">
        <f>IF($A261="","",N261/('Settings'!$B$4*E261))</f>
        <v/>
      </c>
    </row>
    <row r="262">
      <c r="A262" s="14">
        <f>IF(INDEX('Employees'!$I$2:$I$101,INT((ROW()-2)/3)+1)="","",IF(INDEX('Employees'!$I$2:$I$101,INT((ROW()-2)/3)+1)&lt;&gt;"OK",NA(),INDEX('Employees'!$A$2:$A$101,INT((ROW()-2)/3)+1)))</f>
        <v/>
      </c>
      <c r="B262" s="8">
        <f>IF($A262="","",VLOOKUP($A262,'Employees'!$A$2:$I$101,2,FALSE))</f>
        <v/>
      </c>
      <c r="C262" s="8">
        <f>IF($A262="","",INDEX('Settings'!$H$11:$H$13,MOD(ROW()-2,3)+1))</f>
        <v/>
      </c>
      <c r="D262" s="8">
        <f>IF($A262="","",VLOOKUP($A262,'Employees'!$A$2:$I$101,4,FALSE))</f>
        <v/>
      </c>
      <c r="E262" s="13">
        <f>IF($A262="","",VLOOKUP($A262,'Employees'!$A$2:$I$101,5,FALSE))</f>
        <v/>
      </c>
      <c r="F262" s="6">
        <f>IF($A262="","",MAX('Settings'!$B$2,VLOOKUP($A262,'Employees'!$A$2:$I$101,3,FALSE)))</f>
        <v/>
      </c>
      <c r="G262" s="13">
        <f>IF($A262="","",IF(OR('Settings'!$B$7&lt;&gt;"OK",INDEX('Settings'!$F$11:$F$16,MATCH($D262&amp;"_"&amp;$C262,'Settings'!$E$11:$E$16,0))&lt;&gt;"OK"),NA(),INDEX('Settings'!$C$11:$C$16,MATCH($D262&amp;"_"&amp;$C262,'Settings'!$E$11:$E$16,0))*'Settings'!$B$4*$E262))</f>
        <v/>
      </c>
      <c r="H262" s="8">
        <f>IF($A262="","",INDEX('Settings'!$D$11:$D$16,MATCH($D262&amp;"_"&amp;$C262,'Settings'!$E$11:$E$16,0)))</f>
        <v/>
      </c>
      <c r="I262" s="13">
        <f>IF($A262="","",INDEX('Employees'!$F$2:$H$101,MATCH($A262,'Employees'!$A$2:$A$101,0),MATCH($C262,'Settings'!$H$11:$H$13,0)))</f>
        <v/>
      </c>
      <c r="J262" s="13">
        <f>IF($A262="","",IF(OR('Settings'!$B$3&lt;$F262,$F262&gt;'Settings'!$B$5),0,IF($H262="Front-loaded",$G262*('Settings'!$B$5-$F262+1)/('Settings'!$B$5-'Settings'!$B$2+1),$G262*(MIN('Settings'!$B$3,'Settings'!$B$5)-$F262+1)/('Settings'!$B$5-'Settings'!$B$2+1))))</f>
        <v/>
      </c>
      <c r="K262" s="13">
        <f>IF($A262="","",SUMIFS('Requests log'!$N$2:$N$1001,'Requests log'!$B$2:$B$1001,$A262,'Requests log'!$D$2:$D$1001,$C262))</f>
        <v/>
      </c>
      <c r="L262" s="13">
        <f>IF($A262="","",SUMIFS('Requests log'!$O$2:$O$1001,'Requests log'!$B$2:$B$1001,$A262,'Requests log'!$D$2:$D$1001,$C262))</f>
        <v/>
      </c>
      <c r="M262" s="13">
        <f>IF($A262="","",SUMIFS('Requests log'!$I$2:$I$1001,'Requests log'!$B$2:$B$1001,$A262,'Requests log'!$D$2:$D$1001,$C262,'Requests log'!$J$2:$J$1001,"Pending"))</f>
        <v/>
      </c>
      <c r="N262" s="13">
        <f>IF($A262="","",I262+J262-K262-L262-M262)</f>
        <v/>
      </c>
      <c r="O262" s="13">
        <f>IF($A262="","",N262/('Settings'!$B$4*E262))</f>
        <v/>
      </c>
    </row>
    <row r="263">
      <c r="A263" s="14">
        <f>IF(INDEX('Employees'!$I$2:$I$101,INT((ROW()-2)/3)+1)="","",IF(INDEX('Employees'!$I$2:$I$101,INT((ROW()-2)/3)+1)&lt;&gt;"OK",NA(),INDEX('Employees'!$A$2:$A$101,INT((ROW()-2)/3)+1)))</f>
        <v/>
      </c>
      <c r="B263" s="8">
        <f>IF($A263="","",VLOOKUP($A263,'Employees'!$A$2:$I$101,2,FALSE))</f>
        <v/>
      </c>
      <c r="C263" s="8">
        <f>IF($A263="","",INDEX('Settings'!$H$11:$H$13,MOD(ROW()-2,3)+1))</f>
        <v/>
      </c>
      <c r="D263" s="8">
        <f>IF($A263="","",VLOOKUP($A263,'Employees'!$A$2:$I$101,4,FALSE))</f>
        <v/>
      </c>
      <c r="E263" s="13">
        <f>IF($A263="","",VLOOKUP($A263,'Employees'!$A$2:$I$101,5,FALSE))</f>
        <v/>
      </c>
      <c r="F263" s="6">
        <f>IF($A263="","",MAX('Settings'!$B$2,VLOOKUP($A263,'Employees'!$A$2:$I$101,3,FALSE)))</f>
        <v/>
      </c>
      <c r="G263" s="13">
        <f>IF($A263="","",IF(OR('Settings'!$B$7&lt;&gt;"OK",INDEX('Settings'!$F$11:$F$16,MATCH($D263&amp;"_"&amp;$C263,'Settings'!$E$11:$E$16,0))&lt;&gt;"OK"),NA(),INDEX('Settings'!$C$11:$C$16,MATCH($D263&amp;"_"&amp;$C263,'Settings'!$E$11:$E$16,0))*'Settings'!$B$4*$E263))</f>
        <v/>
      </c>
      <c r="H263" s="8">
        <f>IF($A263="","",INDEX('Settings'!$D$11:$D$16,MATCH($D263&amp;"_"&amp;$C263,'Settings'!$E$11:$E$16,0)))</f>
        <v/>
      </c>
      <c r="I263" s="13">
        <f>IF($A263="","",INDEX('Employees'!$F$2:$H$101,MATCH($A263,'Employees'!$A$2:$A$101,0),MATCH($C263,'Settings'!$H$11:$H$13,0)))</f>
        <v/>
      </c>
      <c r="J263" s="13">
        <f>IF($A263="","",IF(OR('Settings'!$B$3&lt;$F263,$F263&gt;'Settings'!$B$5),0,IF($H263="Front-loaded",$G263*('Settings'!$B$5-$F263+1)/('Settings'!$B$5-'Settings'!$B$2+1),$G263*(MIN('Settings'!$B$3,'Settings'!$B$5)-$F263+1)/('Settings'!$B$5-'Settings'!$B$2+1))))</f>
        <v/>
      </c>
      <c r="K263" s="13">
        <f>IF($A263="","",SUMIFS('Requests log'!$N$2:$N$1001,'Requests log'!$B$2:$B$1001,$A263,'Requests log'!$D$2:$D$1001,$C263))</f>
        <v/>
      </c>
      <c r="L263" s="13">
        <f>IF($A263="","",SUMIFS('Requests log'!$O$2:$O$1001,'Requests log'!$B$2:$B$1001,$A263,'Requests log'!$D$2:$D$1001,$C263))</f>
        <v/>
      </c>
      <c r="M263" s="13">
        <f>IF($A263="","",SUMIFS('Requests log'!$I$2:$I$1001,'Requests log'!$B$2:$B$1001,$A263,'Requests log'!$D$2:$D$1001,$C263,'Requests log'!$J$2:$J$1001,"Pending"))</f>
        <v/>
      </c>
      <c r="N263" s="13">
        <f>IF($A263="","",I263+J263-K263-L263-M263)</f>
        <v/>
      </c>
      <c r="O263" s="13">
        <f>IF($A263="","",N263/('Settings'!$B$4*E263))</f>
        <v/>
      </c>
    </row>
    <row r="264">
      <c r="A264" s="14">
        <f>IF(INDEX('Employees'!$I$2:$I$101,INT((ROW()-2)/3)+1)="","",IF(INDEX('Employees'!$I$2:$I$101,INT((ROW()-2)/3)+1)&lt;&gt;"OK",NA(),INDEX('Employees'!$A$2:$A$101,INT((ROW()-2)/3)+1)))</f>
        <v/>
      </c>
      <c r="B264" s="8">
        <f>IF($A264="","",VLOOKUP($A264,'Employees'!$A$2:$I$101,2,FALSE))</f>
        <v/>
      </c>
      <c r="C264" s="8">
        <f>IF($A264="","",INDEX('Settings'!$H$11:$H$13,MOD(ROW()-2,3)+1))</f>
        <v/>
      </c>
      <c r="D264" s="8">
        <f>IF($A264="","",VLOOKUP($A264,'Employees'!$A$2:$I$101,4,FALSE))</f>
        <v/>
      </c>
      <c r="E264" s="13">
        <f>IF($A264="","",VLOOKUP($A264,'Employees'!$A$2:$I$101,5,FALSE))</f>
        <v/>
      </c>
      <c r="F264" s="6">
        <f>IF($A264="","",MAX('Settings'!$B$2,VLOOKUP($A264,'Employees'!$A$2:$I$101,3,FALSE)))</f>
        <v/>
      </c>
      <c r="G264" s="13">
        <f>IF($A264="","",IF(OR('Settings'!$B$7&lt;&gt;"OK",INDEX('Settings'!$F$11:$F$16,MATCH($D264&amp;"_"&amp;$C264,'Settings'!$E$11:$E$16,0))&lt;&gt;"OK"),NA(),INDEX('Settings'!$C$11:$C$16,MATCH($D264&amp;"_"&amp;$C264,'Settings'!$E$11:$E$16,0))*'Settings'!$B$4*$E264))</f>
        <v/>
      </c>
      <c r="H264" s="8">
        <f>IF($A264="","",INDEX('Settings'!$D$11:$D$16,MATCH($D264&amp;"_"&amp;$C264,'Settings'!$E$11:$E$16,0)))</f>
        <v/>
      </c>
      <c r="I264" s="13">
        <f>IF($A264="","",INDEX('Employees'!$F$2:$H$101,MATCH($A264,'Employees'!$A$2:$A$101,0),MATCH($C264,'Settings'!$H$11:$H$13,0)))</f>
        <v/>
      </c>
      <c r="J264" s="13">
        <f>IF($A264="","",IF(OR('Settings'!$B$3&lt;$F264,$F264&gt;'Settings'!$B$5),0,IF($H264="Front-loaded",$G264*('Settings'!$B$5-$F264+1)/('Settings'!$B$5-'Settings'!$B$2+1),$G264*(MIN('Settings'!$B$3,'Settings'!$B$5)-$F264+1)/('Settings'!$B$5-'Settings'!$B$2+1))))</f>
        <v/>
      </c>
      <c r="K264" s="13">
        <f>IF($A264="","",SUMIFS('Requests log'!$N$2:$N$1001,'Requests log'!$B$2:$B$1001,$A264,'Requests log'!$D$2:$D$1001,$C264))</f>
        <v/>
      </c>
      <c r="L264" s="13">
        <f>IF($A264="","",SUMIFS('Requests log'!$O$2:$O$1001,'Requests log'!$B$2:$B$1001,$A264,'Requests log'!$D$2:$D$1001,$C264))</f>
        <v/>
      </c>
      <c r="M264" s="13">
        <f>IF($A264="","",SUMIFS('Requests log'!$I$2:$I$1001,'Requests log'!$B$2:$B$1001,$A264,'Requests log'!$D$2:$D$1001,$C264,'Requests log'!$J$2:$J$1001,"Pending"))</f>
        <v/>
      </c>
      <c r="N264" s="13">
        <f>IF($A264="","",I264+J264-K264-L264-M264)</f>
        <v/>
      </c>
      <c r="O264" s="13">
        <f>IF($A264="","",N264/('Settings'!$B$4*E264))</f>
        <v/>
      </c>
    </row>
    <row r="265">
      <c r="A265" s="14">
        <f>IF(INDEX('Employees'!$I$2:$I$101,INT((ROW()-2)/3)+1)="","",IF(INDEX('Employees'!$I$2:$I$101,INT((ROW()-2)/3)+1)&lt;&gt;"OK",NA(),INDEX('Employees'!$A$2:$A$101,INT((ROW()-2)/3)+1)))</f>
        <v/>
      </c>
      <c r="B265" s="8">
        <f>IF($A265="","",VLOOKUP($A265,'Employees'!$A$2:$I$101,2,FALSE))</f>
        <v/>
      </c>
      <c r="C265" s="8">
        <f>IF($A265="","",INDEX('Settings'!$H$11:$H$13,MOD(ROW()-2,3)+1))</f>
        <v/>
      </c>
      <c r="D265" s="8">
        <f>IF($A265="","",VLOOKUP($A265,'Employees'!$A$2:$I$101,4,FALSE))</f>
        <v/>
      </c>
      <c r="E265" s="13">
        <f>IF($A265="","",VLOOKUP($A265,'Employees'!$A$2:$I$101,5,FALSE))</f>
        <v/>
      </c>
      <c r="F265" s="6">
        <f>IF($A265="","",MAX('Settings'!$B$2,VLOOKUP($A265,'Employees'!$A$2:$I$101,3,FALSE)))</f>
        <v/>
      </c>
      <c r="G265" s="13">
        <f>IF($A265="","",IF(OR('Settings'!$B$7&lt;&gt;"OK",INDEX('Settings'!$F$11:$F$16,MATCH($D265&amp;"_"&amp;$C265,'Settings'!$E$11:$E$16,0))&lt;&gt;"OK"),NA(),INDEX('Settings'!$C$11:$C$16,MATCH($D265&amp;"_"&amp;$C265,'Settings'!$E$11:$E$16,0))*'Settings'!$B$4*$E265))</f>
        <v/>
      </c>
      <c r="H265" s="8">
        <f>IF($A265="","",INDEX('Settings'!$D$11:$D$16,MATCH($D265&amp;"_"&amp;$C265,'Settings'!$E$11:$E$16,0)))</f>
        <v/>
      </c>
      <c r="I265" s="13">
        <f>IF($A265="","",INDEX('Employees'!$F$2:$H$101,MATCH($A265,'Employees'!$A$2:$A$101,0),MATCH($C265,'Settings'!$H$11:$H$13,0)))</f>
        <v/>
      </c>
      <c r="J265" s="13">
        <f>IF($A265="","",IF(OR('Settings'!$B$3&lt;$F265,$F265&gt;'Settings'!$B$5),0,IF($H265="Front-loaded",$G265*('Settings'!$B$5-$F265+1)/('Settings'!$B$5-'Settings'!$B$2+1),$G265*(MIN('Settings'!$B$3,'Settings'!$B$5)-$F265+1)/('Settings'!$B$5-'Settings'!$B$2+1))))</f>
        <v/>
      </c>
      <c r="K265" s="13">
        <f>IF($A265="","",SUMIFS('Requests log'!$N$2:$N$1001,'Requests log'!$B$2:$B$1001,$A265,'Requests log'!$D$2:$D$1001,$C265))</f>
        <v/>
      </c>
      <c r="L265" s="13">
        <f>IF($A265="","",SUMIFS('Requests log'!$O$2:$O$1001,'Requests log'!$B$2:$B$1001,$A265,'Requests log'!$D$2:$D$1001,$C265))</f>
        <v/>
      </c>
      <c r="M265" s="13">
        <f>IF($A265="","",SUMIFS('Requests log'!$I$2:$I$1001,'Requests log'!$B$2:$B$1001,$A265,'Requests log'!$D$2:$D$1001,$C265,'Requests log'!$J$2:$J$1001,"Pending"))</f>
        <v/>
      </c>
      <c r="N265" s="13">
        <f>IF($A265="","",I265+J265-K265-L265-M265)</f>
        <v/>
      </c>
      <c r="O265" s="13">
        <f>IF($A265="","",N265/('Settings'!$B$4*E265))</f>
        <v/>
      </c>
    </row>
    <row r="266">
      <c r="A266" s="14">
        <f>IF(INDEX('Employees'!$I$2:$I$101,INT((ROW()-2)/3)+1)="","",IF(INDEX('Employees'!$I$2:$I$101,INT((ROW()-2)/3)+1)&lt;&gt;"OK",NA(),INDEX('Employees'!$A$2:$A$101,INT((ROW()-2)/3)+1)))</f>
        <v/>
      </c>
      <c r="B266" s="8">
        <f>IF($A266="","",VLOOKUP($A266,'Employees'!$A$2:$I$101,2,FALSE))</f>
        <v/>
      </c>
      <c r="C266" s="8">
        <f>IF($A266="","",INDEX('Settings'!$H$11:$H$13,MOD(ROW()-2,3)+1))</f>
        <v/>
      </c>
      <c r="D266" s="8">
        <f>IF($A266="","",VLOOKUP($A266,'Employees'!$A$2:$I$101,4,FALSE))</f>
        <v/>
      </c>
      <c r="E266" s="13">
        <f>IF($A266="","",VLOOKUP($A266,'Employees'!$A$2:$I$101,5,FALSE))</f>
        <v/>
      </c>
      <c r="F266" s="6">
        <f>IF($A266="","",MAX('Settings'!$B$2,VLOOKUP($A266,'Employees'!$A$2:$I$101,3,FALSE)))</f>
        <v/>
      </c>
      <c r="G266" s="13">
        <f>IF($A266="","",IF(OR('Settings'!$B$7&lt;&gt;"OK",INDEX('Settings'!$F$11:$F$16,MATCH($D266&amp;"_"&amp;$C266,'Settings'!$E$11:$E$16,0))&lt;&gt;"OK"),NA(),INDEX('Settings'!$C$11:$C$16,MATCH($D266&amp;"_"&amp;$C266,'Settings'!$E$11:$E$16,0))*'Settings'!$B$4*$E266))</f>
        <v/>
      </c>
      <c r="H266" s="8">
        <f>IF($A266="","",INDEX('Settings'!$D$11:$D$16,MATCH($D266&amp;"_"&amp;$C266,'Settings'!$E$11:$E$16,0)))</f>
        <v/>
      </c>
      <c r="I266" s="13">
        <f>IF($A266="","",INDEX('Employees'!$F$2:$H$101,MATCH($A266,'Employees'!$A$2:$A$101,0),MATCH($C266,'Settings'!$H$11:$H$13,0)))</f>
        <v/>
      </c>
      <c r="J266" s="13">
        <f>IF($A266="","",IF(OR('Settings'!$B$3&lt;$F266,$F266&gt;'Settings'!$B$5),0,IF($H266="Front-loaded",$G266*('Settings'!$B$5-$F266+1)/('Settings'!$B$5-'Settings'!$B$2+1),$G266*(MIN('Settings'!$B$3,'Settings'!$B$5)-$F266+1)/('Settings'!$B$5-'Settings'!$B$2+1))))</f>
        <v/>
      </c>
      <c r="K266" s="13">
        <f>IF($A266="","",SUMIFS('Requests log'!$N$2:$N$1001,'Requests log'!$B$2:$B$1001,$A266,'Requests log'!$D$2:$D$1001,$C266))</f>
        <v/>
      </c>
      <c r="L266" s="13">
        <f>IF($A266="","",SUMIFS('Requests log'!$O$2:$O$1001,'Requests log'!$B$2:$B$1001,$A266,'Requests log'!$D$2:$D$1001,$C266))</f>
        <v/>
      </c>
      <c r="M266" s="13">
        <f>IF($A266="","",SUMIFS('Requests log'!$I$2:$I$1001,'Requests log'!$B$2:$B$1001,$A266,'Requests log'!$D$2:$D$1001,$C266,'Requests log'!$J$2:$J$1001,"Pending"))</f>
        <v/>
      </c>
      <c r="N266" s="13">
        <f>IF($A266="","",I266+J266-K266-L266-M266)</f>
        <v/>
      </c>
      <c r="O266" s="13">
        <f>IF($A266="","",N266/('Settings'!$B$4*E266))</f>
        <v/>
      </c>
    </row>
    <row r="267">
      <c r="A267" s="14">
        <f>IF(INDEX('Employees'!$I$2:$I$101,INT((ROW()-2)/3)+1)="","",IF(INDEX('Employees'!$I$2:$I$101,INT((ROW()-2)/3)+1)&lt;&gt;"OK",NA(),INDEX('Employees'!$A$2:$A$101,INT((ROW()-2)/3)+1)))</f>
        <v/>
      </c>
      <c r="B267" s="8">
        <f>IF($A267="","",VLOOKUP($A267,'Employees'!$A$2:$I$101,2,FALSE))</f>
        <v/>
      </c>
      <c r="C267" s="8">
        <f>IF($A267="","",INDEX('Settings'!$H$11:$H$13,MOD(ROW()-2,3)+1))</f>
        <v/>
      </c>
      <c r="D267" s="8">
        <f>IF($A267="","",VLOOKUP($A267,'Employees'!$A$2:$I$101,4,FALSE))</f>
        <v/>
      </c>
      <c r="E267" s="13">
        <f>IF($A267="","",VLOOKUP($A267,'Employees'!$A$2:$I$101,5,FALSE))</f>
        <v/>
      </c>
      <c r="F267" s="6">
        <f>IF($A267="","",MAX('Settings'!$B$2,VLOOKUP($A267,'Employees'!$A$2:$I$101,3,FALSE)))</f>
        <v/>
      </c>
      <c r="G267" s="13">
        <f>IF($A267="","",IF(OR('Settings'!$B$7&lt;&gt;"OK",INDEX('Settings'!$F$11:$F$16,MATCH($D267&amp;"_"&amp;$C267,'Settings'!$E$11:$E$16,0))&lt;&gt;"OK"),NA(),INDEX('Settings'!$C$11:$C$16,MATCH($D267&amp;"_"&amp;$C267,'Settings'!$E$11:$E$16,0))*'Settings'!$B$4*$E267))</f>
        <v/>
      </c>
      <c r="H267" s="8">
        <f>IF($A267="","",INDEX('Settings'!$D$11:$D$16,MATCH($D267&amp;"_"&amp;$C267,'Settings'!$E$11:$E$16,0)))</f>
        <v/>
      </c>
      <c r="I267" s="13">
        <f>IF($A267="","",INDEX('Employees'!$F$2:$H$101,MATCH($A267,'Employees'!$A$2:$A$101,0),MATCH($C267,'Settings'!$H$11:$H$13,0)))</f>
        <v/>
      </c>
      <c r="J267" s="13">
        <f>IF($A267="","",IF(OR('Settings'!$B$3&lt;$F267,$F267&gt;'Settings'!$B$5),0,IF($H267="Front-loaded",$G267*('Settings'!$B$5-$F267+1)/('Settings'!$B$5-'Settings'!$B$2+1),$G267*(MIN('Settings'!$B$3,'Settings'!$B$5)-$F267+1)/('Settings'!$B$5-'Settings'!$B$2+1))))</f>
        <v/>
      </c>
      <c r="K267" s="13">
        <f>IF($A267="","",SUMIFS('Requests log'!$N$2:$N$1001,'Requests log'!$B$2:$B$1001,$A267,'Requests log'!$D$2:$D$1001,$C267))</f>
        <v/>
      </c>
      <c r="L267" s="13">
        <f>IF($A267="","",SUMIFS('Requests log'!$O$2:$O$1001,'Requests log'!$B$2:$B$1001,$A267,'Requests log'!$D$2:$D$1001,$C267))</f>
        <v/>
      </c>
      <c r="M267" s="13">
        <f>IF($A267="","",SUMIFS('Requests log'!$I$2:$I$1001,'Requests log'!$B$2:$B$1001,$A267,'Requests log'!$D$2:$D$1001,$C267,'Requests log'!$J$2:$J$1001,"Pending"))</f>
        <v/>
      </c>
      <c r="N267" s="13">
        <f>IF($A267="","",I267+J267-K267-L267-M267)</f>
        <v/>
      </c>
      <c r="O267" s="13">
        <f>IF($A267="","",N267/('Settings'!$B$4*E267))</f>
        <v/>
      </c>
    </row>
    <row r="268">
      <c r="A268" s="14">
        <f>IF(INDEX('Employees'!$I$2:$I$101,INT((ROW()-2)/3)+1)="","",IF(INDEX('Employees'!$I$2:$I$101,INT((ROW()-2)/3)+1)&lt;&gt;"OK",NA(),INDEX('Employees'!$A$2:$A$101,INT((ROW()-2)/3)+1)))</f>
        <v/>
      </c>
      <c r="B268" s="8">
        <f>IF($A268="","",VLOOKUP($A268,'Employees'!$A$2:$I$101,2,FALSE))</f>
        <v/>
      </c>
      <c r="C268" s="8">
        <f>IF($A268="","",INDEX('Settings'!$H$11:$H$13,MOD(ROW()-2,3)+1))</f>
        <v/>
      </c>
      <c r="D268" s="8">
        <f>IF($A268="","",VLOOKUP($A268,'Employees'!$A$2:$I$101,4,FALSE))</f>
        <v/>
      </c>
      <c r="E268" s="13">
        <f>IF($A268="","",VLOOKUP($A268,'Employees'!$A$2:$I$101,5,FALSE))</f>
        <v/>
      </c>
      <c r="F268" s="6">
        <f>IF($A268="","",MAX('Settings'!$B$2,VLOOKUP($A268,'Employees'!$A$2:$I$101,3,FALSE)))</f>
        <v/>
      </c>
      <c r="G268" s="13">
        <f>IF($A268="","",IF(OR('Settings'!$B$7&lt;&gt;"OK",INDEX('Settings'!$F$11:$F$16,MATCH($D268&amp;"_"&amp;$C268,'Settings'!$E$11:$E$16,0))&lt;&gt;"OK"),NA(),INDEX('Settings'!$C$11:$C$16,MATCH($D268&amp;"_"&amp;$C268,'Settings'!$E$11:$E$16,0))*'Settings'!$B$4*$E268))</f>
        <v/>
      </c>
      <c r="H268" s="8">
        <f>IF($A268="","",INDEX('Settings'!$D$11:$D$16,MATCH($D268&amp;"_"&amp;$C268,'Settings'!$E$11:$E$16,0)))</f>
        <v/>
      </c>
      <c r="I268" s="13">
        <f>IF($A268="","",INDEX('Employees'!$F$2:$H$101,MATCH($A268,'Employees'!$A$2:$A$101,0),MATCH($C268,'Settings'!$H$11:$H$13,0)))</f>
        <v/>
      </c>
      <c r="J268" s="13">
        <f>IF($A268="","",IF(OR('Settings'!$B$3&lt;$F268,$F268&gt;'Settings'!$B$5),0,IF($H268="Front-loaded",$G268*('Settings'!$B$5-$F268+1)/('Settings'!$B$5-'Settings'!$B$2+1),$G268*(MIN('Settings'!$B$3,'Settings'!$B$5)-$F268+1)/('Settings'!$B$5-'Settings'!$B$2+1))))</f>
        <v/>
      </c>
      <c r="K268" s="13">
        <f>IF($A268="","",SUMIFS('Requests log'!$N$2:$N$1001,'Requests log'!$B$2:$B$1001,$A268,'Requests log'!$D$2:$D$1001,$C268))</f>
        <v/>
      </c>
      <c r="L268" s="13">
        <f>IF($A268="","",SUMIFS('Requests log'!$O$2:$O$1001,'Requests log'!$B$2:$B$1001,$A268,'Requests log'!$D$2:$D$1001,$C268))</f>
        <v/>
      </c>
      <c r="M268" s="13">
        <f>IF($A268="","",SUMIFS('Requests log'!$I$2:$I$1001,'Requests log'!$B$2:$B$1001,$A268,'Requests log'!$D$2:$D$1001,$C268,'Requests log'!$J$2:$J$1001,"Pending"))</f>
        <v/>
      </c>
      <c r="N268" s="13">
        <f>IF($A268="","",I268+J268-K268-L268-M268)</f>
        <v/>
      </c>
      <c r="O268" s="13">
        <f>IF($A268="","",N268/('Settings'!$B$4*E268))</f>
        <v/>
      </c>
    </row>
    <row r="269">
      <c r="A269" s="14">
        <f>IF(INDEX('Employees'!$I$2:$I$101,INT((ROW()-2)/3)+1)="","",IF(INDEX('Employees'!$I$2:$I$101,INT((ROW()-2)/3)+1)&lt;&gt;"OK",NA(),INDEX('Employees'!$A$2:$A$101,INT((ROW()-2)/3)+1)))</f>
        <v/>
      </c>
      <c r="B269" s="8">
        <f>IF($A269="","",VLOOKUP($A269,'Employees'!$A$2:$I$101,2,FALSE))</f>
        <v/>
      </c>
      <c r="C269" s="8">
        <f>IF($A269="","",INDEX('Settings'!$H$11:$H$13,MOD(ROW()-2,3)+1))</f>
        <v/>
      </c>
      <c r="D269" s="8">
        <f>IF($A269="","",VLOOKUP($A269,'Employees'!$A$2:$I$101,4,FALSE))</f>
        <v/>
      </c>
      <c r="E269" s="13">
        <f>IF($A269="","",VLOOKUP($A269,'Employees'!$A$2:$I$101,5,FALSE))</f>
        <v/>
      </c>
      <c r="F269" s="6">
        <f>IF($A269="","",MAX('Settings'!$B$2,VLOOKUP($A269,'Employees'!$A$2:$I$101,3,FALSE)))</f>
        <v/>
      </c>
      <c r="G269" s="13">
        <f>IF($A269="","",IF(OR('Settings'!$B$7&lt;&gt;"OK",INDEX('Settings'!$F$11:$F$16,MATCH($D269&amp;"_"&amp;$C269,'Settings'!$E$11:$E$16,0))&lt;&gt;"OK"),NA(),INDEX('Settings'!$C$11:$C$16,MATCH($D269&amp;"_"&amp;$C269,'Settings'!$E$11:$E$16,0))*'Settings'!$B$4*$E269))</f>
        <v/>
      </c>
      <c r="H269" s="8">
        <f>IF($A269="","",INDEX('Settings'!$D$11:$D$16,MATCH($D269&amp;"_"&amp;$C269,'Settings'!$E$11:$E$16,0)))</f>
        <v/>
      </c>
      <c r="I269" s="13">
        <f>IF($A269="","",INDEX('Employees'!$F$2:$H$101,MATCH($A269,'Employees'!$A$2:$A$101,0),MATCH($C269,'Settings'!$H$11:$H$13,0)))</f>
        <v/>
      </c>
      <c r="J269" s="13">
        <f>IF($A269="","",IF(OR('Settings'!$B$3&lt;$F269,$F269&gt;'Settings'!$B$5),0,IF($H269="Front-loaded",$G269*('Settings'!$B$5-$F269+1)/('Settings'!$B$5-'Settings'!$B$2+1),$G269*(MIN('Settings'!$B$3,'Settings'!$B$5)-$F269+1)/('Settings'!$B$5-'Settings'!$B$2+1))))</f>
        <v/>
      </c>
      <c r="K269" s="13">
        <f>IF($A269="","",SUMIFS('Requests log'!$N$2:$N$1001,'Requests log'!$B$2:$B$1001,$A269,'Requests log'!$D$2:$D$1001,$C269))</f>
        <v/>
      </c>
      <c r="L269" s="13">
        <f>IF($A269="","",SUMIFS('Requests log'!$O$2:$O$1001,'Requests log'!$B$2:$B$1001,$A269,'Requests log'!$D$2:$D$1001,$C269))</f>
        <v/>
      </c>
      <c r="M269" s="13">
        <f>IF($A269="","",SUMIFS('Requests log'!$I$2:$I$1001,'Requests log'!$B$2:$B$1001,$A269,'Requests log'!$D$2:$D$1001,$C269,'Requests log'!$J$2:$J$1001,"Pending"))</f>
        <v/>
      </c>
      <c r="N269" s="13">
        <f>IF($A269="","",I269+J269-K269-L269-M269)</f>
        <v/>
      </c>
      <c r="O269" s="13">
        <f>IF($A269="","",N269/('Settings'!$B$4*E269))</f>
        <v/>
      </c>
    </row>
    <row r="270">
      <c r="A270" s="14">
        <f>IF(INDEX('Employees'!$I$2:$I$101,INT((ROW()-2)/3)+1)="","",IF(INDEX('Employees'!$I$2:$I$101,INT((ROW()-2)/3)+1)&lt;&gt;"OK",NA(),INDEX('Employees'!$A$2:$A$101,INT((ROW()-2)/3)+1)))</f>
        <v/>
      </c>
      <c r="B270" s="8">
        <f>IF($A270="","",VLOOKUP($A270,'Employees'!$A$2:$I$101,2,FALSE))</f>
        <v/>
      </c>
      <c r="C270" s="8">
        <f>IF($A270="","",INDEX('Settings'!$H$11:$H$13,MOD(ROW()-2,3)+1))</f>
        <v/>
      </c>
      <c r="D270" s="8">
        <f>IF($A270="","",VLOOKUP($A270,'Employees'!$A$2:$I$101,4,FALSE))</f>
        <v/>
      </c>
      <c r="E270" s="13">
        <f>IF($A270="","",VLOOKUP($A270,'Employees'!$A$2:$I$101,5,FALSE))</f>
        <v/>
      </c>
      <c r="F270" s="6">
        <f>IF($A270="","",MAX('Settings'!$B$2,VLOOKUP($A270,'Employees'!$A$2:$I$101,3,FALSE)))</f>
        <v/>
      </c>
      <c r="G270" s="13">
        <f>IF($A270="","",IF(OR('Settings'!$B$7&lt;&gt;"OK",INDEX('Settings'!$F$11:$F$16,MATCH($D270&amp;"_"&amp;$C270,'Settings'!$E$11:$E$16,0))&lt;&gt;"OK"),NA(),INDEX('Settings'!$C$11:$C$16,MATCH($D270&amp;"_"&amp;$C270,'Settings'!$E$11:$E$16,0))*'Settings'!$B$4*$E270))</f>
        <v/>
      </c>
      <c r="H270" s="8">
        <f>IF($A270="","",INDEX('Settings'!$D$11:$D$16,MATCH($D270&amp;"_"&amp;$C270,'Settings'!$E$11:$E$16,0)))</f>
        <v/>
      </c>
      <c r="I270" s="13">
        <f>IF($A270="","",INDEX('Employees'!$F$2:$H$101,MATCH($A270,'Employees'!$A$2:$A$101,0),MATCH($C270,'Settings'!$H$11:$H$13,0)))</f>
        <v/>
      </c>
      <c r="J270" s="13">
        <f>IF($A270="","",IF(OR('Settings'!$B$3&lt;$F270,$F270&gt;'Settings'!$B$5),0,IF($H270="Front-loaded",$G270*('Settings'!$B$5-$F270+1)/('Settings'!$B$5-'Settings'!$B$2+1),$G270*(MIN('Settings'!$B$3,'Settings'!$B$5)-$F270+1)/('Settings'!$B$5-'Settings'!$B$2+1))))</f>
        <v/>
      </c>
      <c r="K270" s="13">
        <f>IF($A270="","",SUMIFS('Requests log'!$N$2:$N$1001,'Requests log'!$B$2:$B$1001,$A270,'Requests log'!$D$2:$D$1001,$C270))</f>
        <v/>
      </c>
      <c r="L270" s="13">
        <f>IF($A270="","",SUMIFS('Requests log'!$O$2:$O$1001,'Requests log'!$B$2:$B$1001,$A270,'Requests log'!$D$2:$D$1001,$C270))</f>
        <v/>
      </c>
      <c r="M270" s="13">
        <f>IF($A270="","",SUMIFS('Requests log'!$I$2:$I$1001,'Requests log'!$B$2:$B$1001,$A270,'Requests log'!$D$2:$D$1001,$C270,'Requests log'!$J$2:$J$1001,"Pending"))</f>
        <v/>
      </c>
      <c r="N270" s="13">
        <f>IF($A270="","",I270+J270-K270-L270-M270)</f>
        <v/>
      </c>
      <c r="O270" s="13">
        <f>IF($A270="","",N270/('Settings'!$B$4*E270))</f>
        <v/>
      </c>
    </row>
    <row r="271">
      <c r="A271" s="14">
        <f>IF(INDEX('Employees'!$I$2:$I$101,INT((ROW()-2)/3)+1)="","",IF(INDEX('Employees'!$I$2:$I$101,INT((ROW()-2)/3)+1)&lt;&gt;"OK",NA(),INDEX('Employees'!$A$2:$A$101,INT((ROW()-2)/3)+1)))</f>
        <v/>
      </c>
      <c r="B271" s="8">
        <f>IF($A271="","",VLOOKUP($A271,'Employees'!$A$2:$I$101,2,FALSE))</f>
        <v/>
      </c>
      <c r="C271" s="8">
        <f>IF($A271="","",INDEX('Settings'!$H$11:$H$13,MOD(ROW()-2,3)+1))</f>
        <v/>
      </c>
      <c r="D271" s="8">
        <f>IF($A271="","",VLOOKUP($A271,'Employees'!$A$2:$I$101,4,FALSE))</f>
        <v/>
      </c>
      <c r="E271" s="13">
        <f>IF($A271="","",VLOOKUP($A271,'Employees'!$A$2:$I$101,5,FALSE))</f>
        <v/>
      </c>
      <c r="F271" s="6">
        <f>IF($A271="","",MAX('Settings'!$B$2,VLOOKUP($A271,'Employees'!$A$2:$I$101,3,FALSE)))</f>
        <v/>
      </c>
      <c r="G271" s="13">
        <f>IF($A271="","",IF(OR('Settings'!$B$7&lt;&gt;"OK",INDEX('Settings'!$F$11:$F$16,MATCH($D271&amp;"_"&amp;$C271,'Settings'!$E$11:$E$16,0))&lt;&gt;"OK"),NA(),INDEX('Settings'!$C$11:$C$16,MATCH($D271&amp;"_"&amp;$C271,'Settings'!$E$11:$E$16,0))*'Settings'!$B$4*$E271))</f>
        <v/>
      </c>
      <c r="H271" s="8">
        <f>IF($A271="","",INDEX('Settings'!$D$11:$D$16,MATCH($D271&amp;"_"&amp;$C271,'Settings'!$E$11:$E$16,0)))</f>
        <v/>
      </c>
      <c r="I271" s="13">
        <f>IF($A271="","",INDEX('Employees'!$F$2:$H$101,MATCH($A271,'Employees'!$A$2:$A$101,0),MATCH($C271,'Settings'!$H$11:$H$13,0)))</f>
        <v/>
      </c>
      <c r="J271" s="13">
        <f>IF($A271="","",IF(OR('Settings'!$B$3&lt;$F271,$F271&gt;'Settings'!$B$5),0,IF($H271="Front-loaded",$G271*('Settings'!$B$5-$F271+1)/('Settings'!$B$5-'Settings'!$B$2+1),$G271*(MIN('Settings'!$B$3,'Settings'!$B$5)-$F271+1)/('Settings'!$B$5-'Settings'!$B$2+1))))</f>
        <v/>
      </c>
      <c r="K271" s="13">
        <f>IF($A271="","",SUMIFS('Requests log'!$N$2:$N$1001,'Requests log'!$B$2:$B$1001,$A271,'Requests log'!$D$2:$D$1001,$C271))</f>
        <v/>
      </c>
      <c r="L271" s="13">
        <f>IF($A271="","",SUMIFS('Requests log'!$O$2:$O$1001,'Requests log'!$B$2:$B$1001,$A271,'Requests log'!$D$2:$D$1001,$C271))</f>
        <v/>
      </c>
      <c r="M271" s="13">
        <f>IF($A271="","",SUMIFS('Requests log'!$I$2:$I$1001,'Requests log'!$B$2:$B$1001,$A271,'Requests log'!$D$2:$D$1001,$C271,'Requests log'!$J$2:$J$1001,"Pending"))</f>
        <v/>
      </c>
      <c r="N271" s="13">
        <f>IF($A271="","",I271+J271-K271-L271-M271)</f>
        <v/>
      </c>
      <c r="O271" s="13">
        <f>IF($A271="","",N271/('Settings'!$B$4*E271))</f>
        <v/>
      </c>
    </row>
    <row r="272">
      <c r="A272" s="14">
        <f>IF(INDEX('Employees'!$I$2:$I$101,INT((ROW()-2)/3)+1)="","",IF(INDEX('Employees'!$I$2:$I$101,INT((ROW()-2)/3)+1)&lt;&gt;"OK",NA(),INDEX('Employees'!$A$2:$A$101,INT((ROW()-2)/3)+1)))</f>
        <v/>
      </c>
      <c r="B272" s="8">
        <f>IF($A272="","",VLOOKUP($A272,'Employees'!$A$2:$I$101,2,FALSE))</f>
        <v/>
      </c>
      <c r="C272" s="8">
        <f>IF($A272="","",INDEX('Settings'!$H$11:$H$13,MOD(ROW()-2,3)+1))</f>
        <v/>
      </c>
      <c r="D272" s="8">
        <f>IF($A272="","",VLOOKUP($A272,'Employees'!$A$2:$I$101,4,FALSE))</f>
        <v/>
      </c>
      <c r="E272" s="13">
        <f>IF($A272="","",VLOOKUP($A272,'Employees'!$A$2:$I$101,5,FALSE))</f>
        <v/>
      </c>
      <c r="F272" s="6">
        <f>IF($A272="","",MAX('Settings'!$B$2,VLOOKUP($A272,'Employees'!$A$2:$I$101,3,FALSE)))</f>
        <v/>
      </c>
      <c r="G272" s="13">
        <f>IF($A272="","",IF(OR('Settings'!$B$7&lt;&gt;"OK",INDEX('Settings'!$F$11:$F$16,MATCH($D272&amp;"_"&amp;$C272,'Settings'!$E$11:$E$16,0))&lt;&gt;"OK"),NA(),INDEX('Settings'!$C$11:$C$16,MATCH($D272&amp;"_"&amp;$C272,'Settings'!$E$11:$E$16,0))*'Settings'!$B$4*$E272))</f>
        <v/>
      </c>
      <c r="H272" s="8">
        <f>IF($A272="","",INDEX('Settings'!$D$11:$D$16,MATCH($D272&amp;"_"&amp;$C272,'Settings'!$E$11:$E$16,0)))</f>
        <v/>
      </c>
      <c r="I272" s="13">
        <f>IF($A272="","",INDEX('Employees'!$F$2:$H$101,MATCH($A272,'Employees'!$A$2:$A$101,0),MATCH($C272,'Settings'!$H$11:$H$13,0)))</f>
        <v/>
      </c>
      <c r="J272" s="13">
        <f>IF($A272="","",IF(OR('Settings'!$B$3&lt;$F272,$F272&gt;'Settings'!$B$5),0,IF($H272="Front-loaded",$G272*('Settings'!$B$5-$F272+1)/('Settings'!$B$5-'Settings'!$B$2+1),$G272*(MIN('Settings'!$B$3,'Settings'!$B$5)-$F272+1)/('Settings'!$B$5-'Settings'!$B$2+1))))</f>
        <v/>
      </c>
      <c r="K272" s="13">
        <f>IF($A272="","",SUMIFS('Requests log'!$N$2:$N$1001,'Requests log'!$B$2:$B$1001,$A272,'Requests log'!$D$2:$D$1001,$C272))</f>
        <v/>
      </c>
      <c r="L272" s="13">
        <f>IF($A272="","",SUMIFS('Requests log'!$O$2:$O$1001,'Requests log'!$B$2:$B$1001,$A272,'Requests log'!$D$2:$D$1001,$C272))</f>
        <v/>
      </c>
      <c r="M272" s="13">
        <f>IF($A272="","",SUMIFS('Requests log'!$I$2:$I$1001,'Requests log'!$B$2:$B$1001,$A272,'Requests log'!$D$2:$D$1001,$C272,'Requests log'!$J$2:$J$1001,"Pending"))</f>
        <v/>
      </c>
      <c r="N272" s="13">
        <f>IF($A272="","",I272+J272-K272-L272-M272)</f>
        <v/>
      </c>
      <c r="O272" s="13">
        <f>IF($A272="","",N272/('Settings'!$B$4*E272))</f>
        <v/>
      </c>
    </row>
    <row r="273">
      <c r="A273" s="14">
        <f>IF(INDEX('Employees'!$I$2:$I$101,INT((ROW()-2)/3)+1)="","",IF(INDEX('Employees'!$I$2:$I$101,INT((ROW()-2)/3)+1)&lt;&gt;"OK",NA(),INDEX('Employees'!$A$2:$A$101,INT((ROW()-2)/3)+1)))</f>
        <v/>
      </c>
      <c r="B273" s="8">
        <f>IF($A273="","",VLOOKUP($A273,'Employees'!$A$2:$I$101,2,FALSE))</f>
        <v/>
      </c>
      <c r="C273" s="8">
        <f>IF($A273="","",INDEX('Settings'!$H$11:$H$13,MOD(ROW()-2,3)+1))</f>
        <v/>
      </c>
      <c r="D273" s="8">
        <f>IF($A273="","",VLOOKUP($A273,'Employees'!$A$2:$I$101,4,FALSE))</f>
        <v/>
      </c>
      <c r="E273" s="13">
        <f>IF($A273="","",VLOOKUP($A273,'Employees'!$A$2:$I$101,5,FALSE))</f>
        <v/>
      </c>
      <c r="F273" s="6">
        <f>IF($A273="","",MAX('Settings'!$B$2,VLOOKUP($A273,'Employees'!$A$2:$I$101,3,FALSE)))</f>
        <v/>
      </c>
      <c r="G273" s="13">
        <f>IF($A273="","",IF(OR('Settings'!$B$7&lt;&gt;"OK",INDEX('Settings'!$F$11:$F$16,MATCH($D273&amp;"_"&amp;$C273,'Settings'!$E$11:$E$16,0))&lt;&gt;"OK"),NA(),INDEX('Settings'!$C$11:$C$16,MATCH($D273&amp;"_"&amp;$C273,'Settings'!$E$11:$E$16,0))*'Settings'!$B$4*$E273))</f>
        <v/>
      </c>
      <c r="H273" s="8">
        <f>IF($A273="","",INDEX('Settings'!$D$11:$D$16,MATCH($D273&amp;"_"&amp;$C273,'Settings'!$E$11:$E$16,0)))</f>
        <v/>
      </c>
      <c r="I273" s="13">
        <f>IF($A273="","",INDEX('Employees'!$F$2:$H$101,MATCH($A273,'Employees'!$A$2:$A$101,0),MATCH($C273,'Settings'!$H$11:$H$13,0)))</f>
        <v/>
      </c>
      <c r="J273" s="13">
        <f>IF($A273="","",IF(OR('Settings'!$B$3&lt;$F273,$F273&gt;'Settings'!$B$5),0,IF($H273="Front-loaded",$G273*('Settings'!$B$5-$F273+1)/('Settings'!$B$5-'Settings'!$B$2+1),$G273*(MIN('Settings'!$B$3,'Settings'!$B$5)-$F273+1)/('Settings'!$B$5-'Settings'!$B$2+1))))</f>
        <v/>
      </c>
      <c r="K273" s="13">
        <f>IF($A273="","",SUMIFS('Requests log'!$N$2:$N$1001,'Requests log'!$B$2:$B$1001,$A273,'Requests log'!$D$2:$D$1001,$C273))</f>
        <v/>
      </c>
      <c r="L273" s="13">
        <f>IF($A273="","",SUMIFS('Requests log'!$O$2:$O$1001,'Requests log'!$B$2:$B$1001,$A273,'Requests log'!$D$2:$D$1001,$C273))</f>
        <v/>
      </c>
      <c r="M273" s="13">
        <f>IF($A273="","",SUMIFS('Requests log'!$I$2:$I$1001,'Requests log'!$B$2:$B$1001,$A273,'Requests log'!$D$2:$D$1001,$C273,'Requests log'!$J$2:$J$1001,"Pending"))</f>
        <v/>
      </c>
      <c r="N273" s="13">
        <f>IF($A273="","",I273+J273-K273-L273-M273)</f>
        <v/>
      </c>
      <c r="O273" s="13">
        <f>IF($A273="","",N273/('Settings'!$B$4*E273))</f>
        <v/>
      </c>
    </row>
    <row r="274">
      <c r="A274" s="14">
        <f>IF(INDEX('Employees'!$I$2:$I$101,INT((ROW()-2)/3)+1)="","",IF(INDEX('Employees'!$I$2:$I$101,INT((ROW()-2)/3)+1)&lt;&gt;"OK",NA(),INDEX('Employees'!$A$2:$A$101,INT((ROW()-2)/3)+1)))</f>
        <v/>
      </c>
      <c r="B274" s="8">
        <f>IF($A274="","",VLOOKUP($A274,'Employees'!$A$2:$I$101,2,FALSE))</f>
        <v/>
      </c>
      <c r="C274" s="8">
        <f>IF($A274="","",INDEX('Settings'!$H$11:$H$13,MOD(ROW()-2,3)+1))</f>
        <v/>
      </c>
      <c r="D274" s="8">
        <f>IF($A274="","",VLOOKUP($A274,'Employees'!$A$2:$I$101,4,FALSE))</f>
        <v/>
      </c>
      <c r="E274" s="13">
        <f>IF($A274="","",VLOOKUP($A274,'Employees'!$A$2:$I$101,5,FALSE))</f>
        <v/>
      </c>
      <c r="F274" s="6">
        <f>IF($A274="","",MAX('Settings'!$B$2,VLOOKUP($A274,'Employees'!$A$2:$I$101,3,FALSE)))</f>
        <v/>
      </c>
      <c r="G274" s="13">
        <f>IF($A274="","",IF(OR('Settings'!$B$7&lt;&gt;"OK",INDEX('Settings'!$F$11:$F$16,MATCH($D274&amp;"_"&amp;$C274,'Settings'!$E$11:$E$16,0))&lt;&gt;"OK"),NA(),INDEX('Settings'!$C$11:$C$16,MATCH($D274&amp;"_"&amp;$C274,'Settings'!$E$11:$E$16,0))*'Settings'!$B$4*$E274))</f>
        <v/>
      </c>
      <c r="H274" s="8">
        <f>IF($A274="","",INDEX('Settings'!$D$11:$D$16,MATCH($D274&amp;"_"&amp;$C274,'Settings'!$E$11:$E$16,0)))</f>
        <v/>
      </c>
      <c r="I274" s="13">
        <f>IF($A274="","",INDEX('Employees'!$F$2:$H$101,MATCH($A274,'Employees'!$A$2:$A$101,0),MATCH($C274,'Settings'!$H$11:$H$13,0)))</f>
        <v/>
      </c>
      <c r="J274" s="13">
        <f>IF($A274="","",IF(OR('Settings'!$B$3&lt;$F274,$F274&gt;'Settings'!$B$5),0,IF($H274="Front-loaded",$G274*('Settings'!$B$5-$F274+1)/('Settings'!$B$5-'Settings'!$B$2+1),$G274*(MIN('Settings'!$B$3,'Settings'!$B$5)-$F274+1)/('Settings'!$B$5-'Settings'!$B$2+1))))</f>
        <v/>
      </c>
      <c r="K274" s="13">
        <f>IF($A274="","",SUMIFS('Requests log'!$N$2:$N$1001,'Requests log'!$B$2:$B$1001,$A274,'Requests log'!$D$2:$D$1001,$C274))</f>
        <v/>
      </c>
      <c r="L274" s="13">
        <f>IF($A274="","",SUMIFS('Requests log'!$O$2:$O$1001,'Requests log'!$B$2:$B$1001,$A274,'Requests log'!$D$2:$D$1001,$C274))</f>
        <v/>
      </c>
      <c r="M274" s="13">
        <f>IF($A274="","",SUMIFS('Requests log'!$I$2:$I$1001,'Requests log'!$B$2:$B$1001,$A274,'Requests log'!$D$2:$D$1001,$C274,'Requests log'!$J$2:$J$1001,"Pending"))</f>
        <v/>
      </c>
      <c r="N274" s="13">
        <f>IF($A274="","",I274+J274-K274-L274-M274)</f>
        <v/>
      </c>
      <c r="O274" s="13">
        <f>IF($A274="","",N274/('Settings'!$B$4*E274))</f>
        <v/>
      </c>
    </row>
    <row r="275">
      <c r="A275" s="14">
        <f>IF(INDEX('Employees'!$I$2:$I$101,INT((ROW()-2)/3)+1)="","",IF(INDEX('Employees'!$I$2:$I$101,INT((ROW()-2)/3)+1)&lt;&gt;"OK",NA(),INDEX('Employees'!$A$2:$A$101,INT((ROW()-2)/3)+1)))</f>
        <v/>
      </c>
      <c r="B275" s="8">
        <f>IF($A275="","",VLOOKUP($A275,'Employees'!$A$2:$I$101,2,FALSE))</f>
        <v/>
      </c>
      <c r="C275" s="8">
        <f>IF($A275="","",INDEX('Settings'!$H$11:$H$13,MOD(ROW()-2,3)+1))</f>
        <v/>
      </c>
      <c r="D275" s="8">
        <f>IF($A275="","",VLOOKUP($A275,'Employees'!$A$2:$I$101,4,FALSE))</f>
        <v/>
      </c>
      <c r="E275" s="13">
        <f>IF($A275="","",VLOOKUP($A275,'Employees'!$A$2:$I$101,5,FALSE))</f>
        <v/>
      </c>
      <c r="F275" s="6">
        <f>IF($A275="","",MAX('Settings'!$B$2,VLOOKUP($A275,'Employees'!$A$2:$I$101,3,FALSE)))</f>
        <v/>
      </c>
      <c r="G275" s="13">
        <f>IF($A275="","",IF(OR('Settings'!$B$7&lt;&gt;"OK",INDEX('Settings'!$F$11:$F$16,MATCH($D275&amp;"_"&amp;$C275,'Settings'!$E$11:$E$16,0))&lt;&gt;"OK"),NA(),INDEX('Settings'!$C$11:$C$16,MATCH($D275&amp;"_"&amp;$C275,'Settings'!$E$11:$E$16,0))*'Settings'!$B$4*$E275))</f>
        <v/>
      </c>
      <c r="H275" s="8">
        <f>IF($A275="","",INDEX('Settings'!$D$11:$D$16,MATCH($D275&amp;"_"&amp;$C275,'Settings'!$E$11:$E$16,0)))</f>
        <v/>
      </c>
      <c r="I275" s="13">
        <f>IF($A275="","",INDEX('Employees'!$F$2:$H$101,MATCH($A275,'Employees'!$A$2:$A$101,0),MATCH($C275,'Settings'!$H$11:$H$13,0)))</f>
        <v/>
      </c>
      <c r="J275" s="13">
        <f>IF($A275="","",IF(OR('Settings'!$B$3&lt;$F275,$F275&gt;'Settings'!$B$5),0,IF($H275="Front-loaded",$G275*('Settings'!$B$5-$F275+1)/('Settings'!$B$5-'Settings'!$B$2+1),$G275*(MIN('Settings'!$B$3,'Settings'!$B$5)-$F275+1)/('Settings'!$B$5-'Settings'!$B$2+1))))</f>
        <v/>
      </c>
      <c r="K275" s="13">
        <f>IF($A275="","",SUMIFS('Requests log'!$N$2:$N$1001,'Requests log'!$B$2:$B$1001,$A275,'Requests log'!$D$2:$D$1001,$C275))</f>
        <v/>
      </c>
      <c r="L275" s="13">
        <f>IF($A275="","",SUMIFS('Requests log'!$O$2:$O$1001,'Requests log'!$B$2:$B$1001,$A275,'Requests log'!$D$2:$D$1001,$C275))</f>
        <v/>
      </c>
      <c r="M275" s="13">
        <f>IF($A275="","",SUMIFS('Requests log'!$I$2:$I$1001,'Requests log'!$B$2:$B$1001,$A275,'Requests log'!$D$2:$D$1001,$C275,'Requests log'!$J$2:$J$1001,"Pending"))</f>
        <v/>
      </c>
      <c r="N275" s="13">
        <f>IF($A275="","",I275+J275-K275-L275-M275)</f>
        <v/>
      </c>
      <c r="O275" s="13">
        <f>IF($A275="","",N275/('Settings'!$B$4*E275))</f>
        <v/>
      </c>
    </row>
    <row r="276">
      <c r="A276" s="14">
        <f>IF(INDEX('Employees'!$I$2:$I$101,INT((ROW()-2)/3)+1)="","",IF(INDEX('Employees'!$I$2:$I$101,INT((ROW()-2)/3)+1)&lt;&gt;"OK",NA(),INDEX('Employees'!$A$2:$A$101,INT((ROW()-2)/3)+1)))</f>
        <v/>
      </c>
      <c r="B276" s="8">
        <f>IF($A276="","",VLOOKUP($A276,'Employees'!$A$2:$I$101,2,FALSE))</f>
        <v/>
      </c>
      <c r="C276" s="8">
        <f>IF($A276="","",INDEX('Settings'!$H$11:$H$13,MOD(ROW()-2,3)+1))</f>
        <v/>
      </c>
      <c r="D276" s="8">
        <f>IF($A276="","",VLOOKUP($A276,'Employees'!$A$2:$I$101,4,FALSE))</f>
        <v/>
      </c>
      <c r="E276" s="13">
        <f>IF($A276="","",VLOOKUP($A276,'Employees'!$A$2:$I$101,5,FALSE))</f>
        <v/>
      </c>
      <c r="F276" s="6">
        <f>IF($A276="","",MAX('Settings'!$B$2,VLOOKUP($A276,'Employees'!$A$2:$I$101,3,FALSE)))</f>
        <v/>
      </c>
      <c r="G276" s="13">
        <f>IF($A276="","",IF(OR('Settings'!$B$7&lt;&gt;"OK",INDEX('Settings'!$F$11:$F$16,MATCH($D276&amp;"_"&amp;$C276,'Settings'!$E$11:$E$16,0))&lt;&gt;"OK"),NA(),INDEX('Settings'!$C$11:$C$16,MATCH($D276&amp;"_"&amp;$C276,'Settings'!$E$11:$E$16,0))*'Settings'!$B$4*$E276))</f>
        <v/>
      </c>
      <c r="H276" s="8">
        <f>IF($A276="","",INDEX('Settings'!$D$11:$D$16,MATCH($D276&amp;"_"&amp;$C276,'Settings'!$E$11:$E$16,0)))</f>
        <v/>
      </c>
      <c r="I276" s="13">
        <f>IF($A276="","",INDEX('Employees'!$F$2:$H$101,MATCH($A276,'Employees'!$A$2:$A$101,0),MATCH($C276,'Settings'!$H$11:$H$13,0)))</f>
        <v/>
      </c>
      <c r="J276" s="13">
        <f>IF($A276="","",IF(OR('Settings'!$B$3&lt;$F276,$F276&gt;'Settings'!$B$5),0,IF($H276="Front-loaded",$G276*('Settings'!$B$5-$F276+1)/('Settings'!$B$5-'Settings'!$B$2+1),$G276*(MIN('Settings'!$B$3,'Settings'!$B$5)-$F276+1)/('Settings'!$B$5-'Settings'!$B$2+1))))</f>
        <v/>
      </c>
      <c r="K276" s="13">
        <f>IF($A276="","",SUMIFS('Requests log'!$N$2:$N$1001,'Requests log'!$B$2:$B$1001,$A276,'Requests log'!$D$2:$D$1001,$C276))</f>
        <v/>
      </c>
      <c r="L276" s="13">
        <f>IF($A276="","",SUMIFS('Requests log'!$O$2:$O$1001,'Requests log'!$B$2:$B$1001,$A276,'Requests log'!$D$2:$D$1001,$C276))</f>
        <v/>
      </c>
      <c r="M276" s="13">
        <f>IF($A276="","",SUMIFS('Requests log'!$I$2:$I$1001,'Requests log'!$B$2:$B$1001,$A276,'Requests log'!$D$2:$D$1001,$C276,'Requests log'!$J$2:$J$1001,"Pending"))</f>
        <v/>
      </c>
      <c r="N276" s="13">
        <f>IF($A276="","",I276+J276-K276-L276-M276)</f>
        <v/>
      </c>
      <c r="O276" s="13">
        <f>IF($A276="","",N276/('Settings'!$B$4*E276))</f>
        <v/>
      </c>
    </row>
    <row r="277">
      <c r="A277" s="14">
        <f>IF(INDEX('Employees'!$I$2:$I$101,INT((ROW()-2)/3)+1)="","",IF(INDEX('Employees'!$I$2:$I$101,INT((ROW()-2)/3)+1)&lt;&gt;"OK",NA(),INDEX('Employees'!$A$2:$A$101,INT((ROW()-2)/3)+1)))</f>
        <v/>
      </c>
      <c r="B277" s="8">
        <f>IF($A277="","",VLOOKUP($A277,'Employees'!$A$2:$I$101,2,FALSE))</f>
        <v/>
      </c>
      <c r="C277" s="8">
        <f>IF($A277="","",INDEX('Settings'!$H$11:$H$13,MOD(ROW()-2,3)+1))</f>
        <v/>
      </c>
      <c r="D277" s="8">
        <f>IF($A277="","",VLOOKUP($A277,'Employees'!$A$2:$I$101,4,FALSE))</f>
        <v/>
      </c>
      <c r="E277" s="13">
        <f>IF($A277="","",VLOOKUP($A277,'Employees'!$A$2:$I$101,5,FALSE))</f>
        <v/>
      </c>
      <c r="F277" s="6">
        <f>IF($A277="","",MAX('Settings'!$B$2,VLOOKUP($A277,'Employees'!$A$2:$I$101,3,FALSE)))</f>
        <v/>
      </c>
      <c r="G277" s="13">
        <f>IF($A277="","",IF(OR('Settings'!$B$7&lt;&gt;"OK",INDEX('Settings'!$F$11:$F$16,MATCH($D277&amp;"_"&amp;$C277,'Settings'!$E$11:$E$16,0))&lt;&gt;"OK"),NA(),INDEX('Settings'!$C$11:$C$16,MATCH($D277&amp;"_"&amp;$C277,'Settings'!$E$11:$E$16,0))*'Settings'!$B$4*$E277))</f>
        <v/>
      </c>
      <c r="H277" s="8">
        <f>IF($A277="","",INDEX('Settings'!$D$11:$D$16,MATCH($D277&amp;"_"&amp;$C277,'Settings'!$E$11:$E$16,0)))</f>
        <v/>
      </c>
      <c r="I277" s="13">
        <f>IF($A277="","",INDEX('Employees'!$F$2:$H$101,MATCH($A277,'Employees'!$A$2:$A$101,0),MATCH($C277,'Settings'!$H$11:$H$13,0)))</f>
        <v/>
      </c>
      <c r="J277" s="13">
        <f>IF($A277="","",IF(OR('Settings'!$B$3&lt;$F277,$F277&gt;'Settings'!$B$5),0,IF($H277="Front-loaded",$G277*('Settings'!$B$5-$F277+1)/('Settings'!$B$5-'Settings'!$B$2+1),$G277*(MIN('Settings'!$B$3,'Settings'!$B$5)-$F277+1)/('Settings'!$B$5-'Settings'!$B$2+1))))</f>
        <v/>
      </c>
      <c r="K277" s="13">
        <f>IF($A277="","",SUMIFS('Requests log'!$N$2:$N$1001,'Requests log'!$B$2:$B$1001,$A277,'Requests log'!$D$2:$D$1001,$C277))</f>
        <v/>
      </c>
      <c r="L277" s="13">
        <f>IF($A277="","",SUMIFS('Requests log'!$O$2:$O$1001,'Requests log'!$B$2:$B$1001,$A277,'Requests log'!$D$2:$D$1001,$C277))</f>
        <v/>
      </c>
      <c r="M277" s="13">
        <f>IF($A277="","",SUMIFS('Requests log'!$I$2:$I$1001,'Requests log'!$B$2:$B$1001,$A277,'Requests log'!$D$2:$D$1001,$C277,'Requests log'!$J$2:$J$1001,"Pending"))</f>
        <v/>
      </c>
      <c r="N277" s="13">
        <f>IF($A277="","",I277+J277-K277-L277-M277)</f>
        <v/>
      </c>
      <c r="O277" s="13">
        <f>IF($A277="","",N277/('Settings'!$B$4*E277))</f>
        <v/>
      </c>
    </row>
    <row r="278">
      <c r="A278" s="14">
        <f>IF(INDEX('Employees'!$I$2:$I$101,INT((ROW()-2)/3)+1)="","",IF(INDEX('Employees'!$I$2:$I$101,INT((ROW()-2)/3)+1)&lt;&gt;"OK",NA(),INDEX('Employees'!$A$2:$A$101,INT((ROW()-2)/3)+1)))</f>
        <v/>
      </c>
      <c r="B278" s="8">
        <f>IF($A278="","",VLOOKUP($A278,'Employees'!$A$2:$I$101,2,FALSE))</f>
        <v/>
      </c>
      <c r="C278" s="8">
        <f>IF($A278="","",INDEX('Settings'!$H$11:$H$13,MOD(ROW()-2,3)+1))</f>
        <v/>
      </c>
      <c r="D278" s="8">
        <f>IF($A278="","",VLOOKUP($A278,'Employees'!$A$2:$I$101,4,FALSE))</f>
        <v/>
      </c>
      <c r="E278" s="13">
        <f>IF($A278="","",VLOOKUP($A278,'Employees'!$A$2:$I$101,5,FALSE))</f>
        <v/>
      </c>
      <c r="F278" s="6">
        <f>IF($A278="","",MAX('Settings'!$B$2,VLOOKUP($A278,'Employees'!$A$2:$I$101,3,FALSE)))</f>
        <v/>
      </c>
      <c r="G278" s="13">
        <f>IF($A278="","",IF(OR('Settings'!$B$7&lt;&gt;"OK",INDEX('Settings'!$F$11:$F$16,MATCH($D278&amp;"_"&amp;$C278,'Settings'!$E$11:$E$16,0))&lt;&gt;"OK"),NA(),INDEX('Settings'!$C$11:$C$16,MATCH($D278&amp;"_"&amp;$C278,'Settings'!$E$11:$E$16,0))*'Settings'!$B$4*$E278))</f>
        <v/>
      </c>
      <c r="H278" s="8">
        <f>IF($A278="","",INDEX('Settings'!$D$11:$D$16,MATCH($D278&amp;"_"&amp;$C278,'Settings'!$E$11:$E$16,0)))</f>
        <v/>
      </c>
      <c r="I278" s="13">
        <f>IF($A278="","",INDEX('Employees'!$F$2:$H$101,MATCH($A278,'Employees'!$A$2:$A$101,0),MATCH($C278,'Settings'!$H$11:$H$13,0)))</f>
        <v/>
      </c>
      <c r="J278" s="13">
        <f>IF($A278="","",IF(OR('Settings'!$B$3&lt;$F278,$F278&gt;'Settings'!$B$5),0,IF($H278="Front-loaded",$G278*('Settings'!$B$5-$F278+1)/('Settings'!$B$5-'Settings'!$B$2+1),$G278*(MIN('Settings'!$B$3,'Settings'!$B$5)-$F278+1)/('Settings'!$B$5-'Settings'!$B$2+1))))</f>
        <v/>
      </c>
      <c r="K278" s="13">
        <f>IF($A278="","",SUMIFS('Requests log'!$N$2:$N$1001,'Requests log'!$B$2:$B$1001,$A278,'Requests log'!$D$2:$D$1001,$C278))</f>
        <v/>
      </c>
      <c r="L278" s="13">
        <f>IF($A278="","",SUMIFS('Requests log'!$O$2:$O$1001,'Requests log'!$B$2:$B$1001,$A278,'Requests log'!$D$2:$D$1001,$C278))</f>
        <v/>
      </c>
      <c r="M278" s="13">
        <f>IF($A278="","",SUMIFS('Requests log'!$I$2:$I$1001,'Requests log'!$B$2:$B$1001,$A278,'Requests log'!$D$2:$D$1001,$C278,'Requests log'!$J$2:$J$1001,"Pending"))</f>
        <v/>
      </c>
      <c r="N278" s="13">
        <f>IF($A278="","",I278+J278-K278-L278-M278)</f>
        <v/>
      </c>
      <c r="O278" s="13">
        <f>IF($A278="","",N278/('Settings'!$B$4*E278))</f>
        <v/>
      </c>
    </row>
    <row r="279">
      <c r="A279" s="14">
        <f>IF(INDEX('Employees'!$I$2:$I$101,INT((ROW()-2)/3)+1)="","",IF(INDEX('Employees'!$I$2:$I$101,INT((ROW()-2)/3)+1)&lt;&gt;"OK",NA(),INDEX('Employees'!$A$2:$A$101,INT((ROW()-2)/3)+1)))</f>
        <v/>
      </c>
      <c r="B279" s="8">
        <f>IF($A279="","",VLOOKUP($A279,'Employees'!$A$2:$I$101,2,FALSE))</f>
        <v/>
      </c>
      <c r="C279" s="8">
        <f>IF($A279="","",INDEX('Settings'!$H$11:$H$13,MOD(ROW()-2,3)+1))</f>
        <v/>
      </c>
      <c r="D279" s="8">
        <f>IF($A279="","",VLOOKUP($A279,'Employees'!$A$2:$I$101,4,FALSE))</f>
        <v/>
      </c>
      <c r="E279" s="13">
        <f>IF($A279="","",VLOOKUP($A279,'Employees'!$A$2:$I$101,5,FALSE))</f>
        <v/>
      </c>
      <c r="F279" s="6">
        <f>IF($A279="","",MAX('Settings'!$B$2,VLOOKUP($A279,'Employees'!$A$2:$I$101,3,FALSE)))</f>
        <v/>
      </c>
      <c r="G279" s="13">
        <f>IF($A279="","",IF(OR('Settings'!$B$7&lt;&gt;"OK",INDEX('Settings'!$F$11:$F$16,MATCH($D279&amp;"_"&amp;$C279,'Settings'!$E$11:$E$16,0))&lt;&gt;"OK"),NA(),INDEX('Settings'!$C$11:$C$16,MATCH($D279&amp;"_"&amp;$C279,'Settings'!$E$11:$E$16,0))*'Settings'!$B$4*$E279))</f>
        <v/>
      </c>
      <c r="H279" s="8">
        <f>IF($A279="","",INDEX('Settings'!$D$11:$D$16,MATCH($D279&amp;"_"&amp;$C279,'Settings'!$E$11:$E$16,0)))</f>
        <v/>
      </c>
      <c r="I279" s="13">
        <f>IF($A279="","",INDEX('Employees'!$F$2:$H$101,MATCH($A279,'Employees'!$A$2:$A$101,0),MATCH($C279,'Settings'!$H$11:$H$13,0)))</f>
        <v/>
      </c>
      <c r="J279" s="13">
        <f>IF($A279="","",IF(OR('Settings'!$B$3&lt;$F279,$F279&gt;'Settings'!$B$5),0,IF($H279="Front-loaded",$G279*('Settings'!$B$5-$F279+1)/('Settings'!$B$5-'Settings'!$B$2+1),$G279*(MIN('Settings'!$B$3,'Settings'!$B$5)-$F279+1)/('Settings'!$B$5-'Settings'!$B$2+1))))</f>
        <v/>
      </c>
      <c r="K279" s="13">
        <f>IF($A279="","",SUMIFS('Requests log'!$N$2:$N$1001,'Requests log'!$B$2:$B$1001,$A279,'Requests log'!$D$2:$D$1001,$C279))</f>
        <v/>
      </c>
      <c r="L279" s="13">
        <f>IF($A279="","",SUMIFS('Requests log'!$O$2:$O$1001,'Requests log'!$B$2:$B$1001,$A279,'Requests log'!$D$2:$D$1001,$C279))</f>
        <v/>
      </c>
      <c r="M279" s="13">
        <f>IF($A279="","",SUMIFS('Requests log'!$I$2:$I$1001,'Requests log'!$B$2:$B$1001,$A279,'Requests log'!$D$2:$D$1001,$C279,'Requests log'!$J$2:$J$1001,"Pending"))</f>
        <v/>
      </c>
      <c r="N279" s="13">
        <f>IF($A279="","",I279+J279-K279-L279-M279)</f>
        <v/>
      </c>
      <c r="O279" s="13">
        <f>IF($A279="","",N279/('Settings'!$B$4*E279))</f>
        <v/>
      </c>
    </row>
    <row r="280">
      <c r="A280" s="14">
        <f>IF(INDEX('Employees'!$I$2:$I$101,INT((ROW()-2)/3)+1)="","",IF(INDEX('Employees'!$I$2:$I$101,INT((ROW()-2)/3)+1)&lt;&gt;"OK",NA(),INDEX('Employees'!$A$2:$A$101,INT((ROW()-2)/3)+1)))</f>
        <v/>
      </c>
      <c r="B280" s="8">
        <f>IF($A280="","",VLOOKUP($A280,'Employees'!$A$2:$I$101,2,FALSE))</f>
        <v/>
      </c>
      <c r="C280" s="8">
        <f>IF($A280="","",INDEX('Settings'!$H$11:$H$13,MOD(ROW()-2,3)+1))</f>
        <v/>
      </c>
      <c r="D280" s="8">
        <f>IF($A280="","",VLOOKUP($A280,'Employees'!$A$2:$I$101,4,FALSE))</f>
        <v/>
      </c>
      <c r="E280" s="13">
        <f>IF($A280="","",VLOOKUP($A280,'Employees'!$A$2:$I$101,5,FALSE))</f>
        <v/>
      </c>
      <c r="F280" s="6">
        <f>IF($A280="","",MAX('Settings'!$B$2,VLOOKUP($A280,'Employees'!$A$2:$I$101,3,FALSE)))</f>
        <v/>
      </c>
      <c r="G280" s="13">
        <f>IF($A280="","",IF(OR('Settings'!$B$7&lt;&gt;"OK",INDEX('Settings'!$F$11:$F$16,MATCH($D280&amp;"_"&amp;$C280,'Settings'!$E$11:$E$16,0))&lt;&gt;"OK"),NA(),INDEX('Settings'!$C$11:$C$16,MATCH($D280&amp;"_"&amp;$C280,'Settings'!$E$11:$E$16,0))*'Settings'!$B$4*$E280))</f>
        <v/>
      </c>
      <c r="H280" s="8">
        <f>IF($A280="","",INDEX('Settings'!$D$11:$D$16,MATCH($D280&amp;"_"&amp;$C280,'Settings'!$E$11:$E$16,0)))</f>
        <v/>
      </c>
      <c r="I280" s="13">
        <f>IF($A280="","",INDEX('Employees'!$F$2:$H$101,MATCH($A280,'Employees'!$A$2:$A$101,0),MATCH($C280,'Settings'!$H$11:$H$13,0)))</f>
        <v/>
      </c>
      <c r="J280" s="13">
        <f>IF($A280="","",IF(OR('Settings'!$B$3&lt;$F280,$F280&gt;'Settings'!$B$5),0,IF($H280="Front-loaded",$G280*('Settings'!$B$5-$F280+1)/('Settings'!$B$5-'Settings'!$B$2+1),$G280*(MIN('Settings'!$B$3,'Settings'!$B$5)-$F280+1)/('Settings'!$B$5-'Settings'!$B$2+1))))</f>
        <v/>
      </c>
      <c r="K280" s="13">
        <f>IF($A280="","",SUMIFS('Requests log'!$N$2:$N$1001,'Requests log'!$B$2:$B$1001,$A280,'Requests log'!$D$2:$D$1001,$C280))</f>
        <v/>
      </c>
      <c r="L280" s="13">
        <f>IF($A280="","",SUMIFS('Requests log'!$O$2:$O$1001,'Requests log'!$B$2:$B$1001,$A280,'Requests log'!$D$2:$D$1001,$C280))</f>
        <v/>
      </c>
      <c r="M280" s="13">
        <f>IF($A280="","",SUMIFS('Requests log'!$I$2:$I$1001,'Requests log'!$B$2:$B$1001,$A280,'Requests log'!$D$2:$D$1001,$C280,'Requests log'!$J$2:$J$1001,"Pending"))</f>
        <v/>
      </c>
      <c r="N280" s="13">
        <f>IF($A280="","",I280+J280-K280-L280-M280)</f>
        <v/>
      </c>
      <c r="O280" s="13">
        <f>IF($A280="","",N280/('Settings'!$B$4*E280))</f>
        <v/>
      </c>
    </row>
    <row r="281">
      <c r="A281" s="14">
        <f>IF(INDEX('Employees'!$I$2:$I$101,INT((ROW()-2)/3)+1)="","",IF(INDEX('Employees'!$I$2:$I$101,INT((ROW()-2)/3)+1)&lt;&gt;"OK",NA(),INDEX('Employees'!$A$2:$A$101,INT((ROW()-2)/3)+1)))</f>
        <v/>
      </c>
      <c r="B281" s="8">
        <f>IF($A281="","",VLOOKUP($A281,'Employees'!$A$2:$I$101,2,FALSE))</f>
        <v/>
      </c>
      <c r="C281" s="8">
        <f>IF($A281="","",INDEX('Settings'!$H$11:$H$13,MOD(ROW()-2,3)+1))</f>
        <v/>
      </c>
      <c r="D281" s="8">
        <f>IF($A281="","",VLOOKUP($A281,'Employees'!$A$2:$I$101,4,FALSE))</f>
        <v/>
      </c>
      <c r="E281" s="13">
        <f>IF($A281="","",VLOOKUP($A281,'Employees'!$A$2:$I$101,5,FALSE))</f>
        <v/>
      </c>
      <c r="F281" s="6">
        <f>IF($A281="","",MAX('Settings'!$B$2,VLOOKUP($A281,'Employees'!$A$2:$I$101,3,FALSE)))</f>
        <v/>
      </c>
      <c r="G281" s="13">
        <f>IF($A281="","",IF(OR('Settings'!$B$7&lt;&gt;"OK",INDEX('Settings'!$F$11:$F$16,MATCH($D281&amp;"_"&amp;$C281,'Settings'!$E$11:$E$16,0))&lt;&gt;"OK"),NA(),INDEX('Settings'!$C$11:$C$16,MATCH($D281&amp;"_"&amp;$C281,'Settings'!$E$11:$E$16,0))*'Settings'!$B$4*$E281))</f>
        <v/>
      </c>
      <c r="H281" s="8">
        <f>IF($A281="","",INDEX('Settings'!$D$11:$D$16,MATCH($D281&amp;"_"&amp;$C281,'Settings'!$E$11:$E$16,0)))</f>
        <v/>
      </c>
      <c r="I281" s="13">
        <f>IF($A281="","",INDEX('Employees'!$F$2:$H$101,MATCH($A281,'Employees'!$A$2:$A$101,0),MATCH($C281,'Settings'!$H$11:$H$13,0)))</f>
        <v/>
      </c>
      <c r="J281" s="13">
        <f>IF($A281="","",IF(OR('Settings'!$B$3&lt;$F281,$F281&gt;'Settings'!$B$5),0,IF($H281="Front-loaded",$G281*('Settings'!$B$5-$F281+1)/('Settings'!$B$5-'Settings'!$B$2+1),$G281*(MIN('Settings'!$B$3,'Settings'!$B$5)-$F281+1)/('Settings'!$B$5-'Settings'!$B$2+1))))</f>
        <v/>
      </c>
      <c r="K281" s="13">
        <f>IF($A281="","",SUMIFS('Requests log'!$N$2:$N$1001,'Requests log'!$B$2:$B$1001,$A281,'Requests log'!$D$2:$D$1001,$C281))</f>
        <v/>
      </c>
      <c r="L281" s="13">
        <f>IF($A281="","",SUMIFS('Requests log'!$O$2:$O$1001,'Requests log'!$B$2:$B$1001,$A281,'Requests log'!$D$2:$D$1001,$C281))</f>
        <v/>
      </c>
      <c r="M281" s="13">
        <f>IF($A281="","",SUMIFS('Requests log'!$I$2:$I$1001,'Requests log'!$B$2:$B$1001,$A281,'Requests log'!$D$2:$D$1001,$C281,'Requests log'!$J$2:$J$1001,"Pending"))</f>
        <v/>
      </c>
      <c r="N281" s="13">
        <f>IF($A281="","",I281+J281-K281-L281-M281)</f>
        <v/>
      </c>
      <c r="O281" s="13">
        <f>IF($A281="","",N281/('Settings'!$B$4*E281))</f>
        <v/>
      </c>
    </row>
    <row r="282">
      <c r="A282" s="14">
        <f>IF(INDEX('Employees'!$I$2:$I$101,INT((ROW()-2)/3)+1)="","",IF(INDEX('Employees'!$I$2:$I$101,INT((ROW()-2)/3)+1)&lt;&gt;"OK",NA(),INDEX('Employees'!$A$2:$A$101,INT((ROW()-2)/3)+1)))</f>
        <v/>
      </c>
      <c r="B282" s="8">
        <f>IF($A282="","",VLOOKUP($A282,'Employees'!$A$2:$I$101,2,FALSE))</f>
        <v/>
      </c>
      <c r="C282" s="8">
        <f>IF($A282="","",INDEX('Settings'!$H$11:$H$13,MOD(ROW()-2,3)+1))</f>
        <v/>
      </c>
      <c r="D282" s="8">
        <f>IF($A282="","",VLOOKUP($A282,'Employees'!$A$2:$I$101,4,FALSE))</f>
        <v/>
      </c>
      <c r="E282" s="13">
        <f>IF($A282="","",VLOOKUP($A282,'Employees'!$A$2:$I$101,5,FALSE))</f>
        <v/>
      </c>
      <c r="F282" s="6">
        <f>IF($A282="","",MAX('Settings'!$B$2,VLOOKUP($A282,'Employees'!$A$2:$I$101,3,FALSE)))</f>
        <v/>
      </c>
      <c r="G282" s="13">
        <f>IF($A282="","",IF(OR('Settings'!$B$7&lt;&gt;"OK",INDEX('Settings'!$F$11:$F$16,MATCH($D282&amp;"_"&amp;$C282,'Settings'!$E$11:$E$16,0))&lt;&gt;"OK"),NA(),INDEX('Settings'!$C$11:$C$16,MATCH($D282&amp;"_"&amp;$C282,'Settings'!$E$11:$E$16,0))*'Settings'!$B$4*$E282))</f>
        <v/>
      </c>
      <c r="H282" s="8">
        <f>IF($A282="","",INDEX('Settings'!$D$11:$D$16,MATCH($D282&amp;"_"&amp;$C282,'Settings'!$E$11:$E$16,0)))</f>
        <v/>
      </c>
      <c r="I282" s="13">
        <f>IF($A282="","",INDEX('Employees'!$F$2:$H$101,MATCH($A282,'Employees'!$A$2:$A$101,0),MATCH($C282,'Settings'!$H$11:$H$13,0)))</f>
        <v/>
      </c>
      <c r="J282" s="13">
        <f>IF($A282="","",IF(OR('Settings'!$B$3&lt;$F282,$F282&gt;'Settings'!$B$5),0,IF($H282="Front-loaded",$G282*('Settings'!$B$5-$F282+1)/('Settings'!$B$5-'Settings'!$B$2+1),$G282*(MIN('Settings'!$B$3,'Settings'!$B$5)-$F282+1)/('Settings'!$B$5-'Settings'!$B$2+1))))</f>
        <v/>
      </c>
      <c r="K282" s="13">
        <f>IF($A282="","",SUMIFS('Requests log'!$N$2:$N$1001,'Requests log'!$B$2:$B$1001,$A282,'Requests log'!$D$2:$D$1001,$C282))</f>
        <v/>
      </c>
      <c r="L282" s="13">
        <f>IF($A282="","",SUMIFS('Requests log'!$O$2:$O$1001,'Requests log'!$B$2:$B$1001,$A282,'Requests log'!$D$2:$D$1001,$C282))</f>
        <v/>
      </c>
      <c r="M282" s="13">
        <f>IF($A282="","",SUMIFS('Requests log'!$I$2:$I$1001,'Requests log'!$B$2:$B$1001,$A282,'Requests log'!$D$2:$D$1001,$C282,'Requests log'!$J$2:$J$1001,"Pending"))</f>
        <v/>
      </c>
      <c r="N282" s="13">
        <f>IF($A282="","",I282+J282-K282-L282-M282)</f>
        <v/>
      </c>
      <c r="O282" s="13">
        <f>IF($A282="","",N282/('Settings'!$B$4*E282))</f>
        <v/>
      </c>
    </row>
    <row r="283">
      <c r="A283" s="14">
        <f>IF(INDEX('Employees'!$I$2:$I$101,INT((ROW()-2)/3)+1)="","",IF(INDEX('Employees'!$I$2:$I$101,INT((ROW()-2)/3)+1)&lt;&gt;"OK",NA(),INDEX('Employees'!$A$2:$A$101,INT((ROW()-2)/3)+1)))</f>
        <v/>
      </c>
      <c r="B283" s="8">
        <f>IF($A283="","",VLOOKUP($A283,'Employees'!$A$2:$I$101,2,FALSE))</f>
        <v/>
      </c>
      <c r="C283" s="8">
        <f>IF($A283="","",INDEX('Settings'!$H$11:$H$13,MOD(ROW()-2,3)+1))</f>
        <v/>
      </c>
      <c r="D283" s="8">
        <f>IF($A283="","",VLOOKUP($A283,'Employees'!$A$2:$I$101,4,FALSE))</f>
        <v/>
      </c>
      <c r="E283" s="13">
        <f>IF($A283="","",VLOOKUP($A283,'Employees'!$A$2:$I$101,5,FALSE))</f>
        <v/>
      </c>
      <c r="F283" s="6">
        <f>IF($A283="","",MAX('Settings'!$B$2,VLOOKUP($A283,'Employees'!$A$2:$I$101,3,FALSE)))</f>
        <v/>
      </c>
      <c r="G283" s="13">
        <f>IF($A283="","",IF(OR('Settings'!$B$7&lt;&gt;"OK",INDEX('Settings'!$F$11:$F$16,MATCH($D283&amp;"_"&amp;$C283,'Settings'!$E$11:$E$16,0))&lt;&gt;"OK"),NA(),INDEX('Settings'!$C$11:$C$16,MATCH($D283&amp;"_"&amp;$C283,'Settings'!$E$11:$E$16,0))*'Settings'!$B$4*$E283))</f>
        <v/>
      </c>
      <c r="H283" s="8">
        <f>IF($A283="","",INDEX('Settings'!$D$11:$D$16,MATCH($D283&amp;"_"&amp;$C283,'Settings'!$E$11:$E$16,0)))</f>
        <v/>
      </c>
      <c r="I283" s="13">
        <f>IF($A283="","",INDEX('Employees'!$F$2:$H$101,MATCH($A283,'Employees'!$A$2:$A$101,0),MATCH($C283,'Settings'!$H$11:$H$13,0)))</f>
        <v/>
      </c>
      <c r="J283" s="13">
        <f>IF($A283="","",IF(OR('Settings'!$B$3&lt;$F283,$F283&gt;'Settings'!$B$5),0,IF($H283="Front-loaded",$G283*('Settings'!$B$5-$F283+1)/('Settings'!$B$5-'Settings'!$B$2+1),$G283*(MIN('Settings'!$B$3,'Settings'!$B$5)-$F283+1)/('Settings'!$B$5-'Settings'!$B$2+1))))</f>
        <v/>
      </c>
      <c r="K283" s="13">
        <f>IF($A283="","",SUMIFS('Requests log'!$N$2:$N$1001,'Requests log'!$B$2:$B$1001,$A283,'Requests log'!$D$2:$D$1001,$C283))</f>
        <v/>
      </c>
      <c r="L283" s="13">
        <f>IF($A283="","",SUMIFS('Requests log'!$O$2:$O$1001,'Requests log'!$B$2:$B$1001,$A283,'Requests log'!$D$2:$D$1001,$C283))</f>
        <v/>
      </c>
      <c r="M283" s="13">
        <f>IF($A283="","",SUMIFS('Requests log'!$I$2:$I$1001,'Requests log'!$B$2:$B$1001,$A283,'Requests log'!$D$2:$D$1001,$C283,'Requests log'!$J$2:$J$1001,"Pending"))</f>
        <v/>
      </c>
      <c r="N283" s="13">
        <f>IF($A283="","",I283+J283-K283-L283-M283)</f>
        <v/>
      </c>
      <c r="O283" s="13">
        <f>IF($A283="","",N283/('Settings'!$B$4*E283))</f>
        <v/>
      </c>
    </row>
    <row r="284">
      <c r="A284" s="14">
        <f>IF(INDEX('Employees'!$I$2:$I$101,INT((ROW()-2)/3)+1)="","",IF(INDEX('Employees'!$I$2:$I$101,INT((ROW()-2)/3)+1)&lt;&gt;"OK",NA(),INDEX('Employees'!$A$2:$A$101,INT((ROW()-2)/3)+1)))</f>
        <v/>
      </c>
      <c r="B284" s="8">
        <f>IF($A284="","",VLOOKUP($A284,'Employees'!$A$2:$I$101,2,FALSE))</f>
        <v/>
      </c>
      <c r="C284" s="8">
        <f>IF($A284="","",INDEX('Settings'!$H$11:$H$13,MOD(ROW()-2,3)+1))</f>
        <v/>
      </c>
      <c r="D284" s="8">
        <f>IF($A284="","",VLOOKUP($A284,'Employees'!$A$2:$I$101,4,FALSE))</f>
        <v/>
      </c>
      <c r="E284" s="13">
        <f>IF($A284="","",VLOOKUP($A284,'Employees'!$A$2:$I$101,5,FALSE))</f>
        <v/>
      </c>
      <c r="F284" s="6">
        <f>IF($A284="","",MAX('Settings'!$B$2,VLOOKUP($A284,'Employees'!$A$2:$I$101,3,FALSE)))</f>
        <v/>
      </c>
      <c r="G284" s="13">
        <f>IF($A284="","",IF(OR('Settings'!$B$7&lt;&gt;"OK",INDEX('Settings'!$F$11:$F$16,MATCH($D284&amp;"_"&amp;$C284,'Settings'!$E$11:$E$16,0))&lt;&gt;"OK"),NA(),INDEX('Settings'!$C$11:$C$16,MATCH($D284&amp;"_"&amp;$C284,'Settings'!$E$11:$E$16,0))*'Settings'!$B$4*$E284))</f>
        <v/>
      </c>
      <c r="H284" s="8">
        <f>IF($A284="","",INDEX('Settings'!$D$11:$D$16,MATCH($D284&amp;"_"&amp;$C284,'Settings'!$E$11:$E$16,0)))</f>
        <v/>
      </c>
      <c r="I284" s="13">
        <f>IF($A284="","",INDEX('Employees'!$F$2:$H$101,MATCH($A284,'Employees'!$A$2:$A$101,0),MATCH($C284,'Settings'!$H$11:$H$13,0)))</f>
        <v/>
      </c>
      <c r="J284" s="13">
        <f>IF($A284="","",IF(OR('Settings'!$B$3&lt;$F284,$F284&gt;'Settings'!$B$5),0,IF($H284="Front-loaded",$G284*('Settings'!$B$5-$F284+1)/('Settings'!$B$5-'Settings'!$B$2+1),$G284*(MIN('Settings'!$B$3,'Settings'!$B$5)-$F284+1)/('Settings'!$B$5-'Settings'!$B$2+1))))</f>
        <v/>
      </c>
      <c r="K284" s="13">
        <f>IF($A284="","",SUMIFS('Requests log'!$N$2:$N$1001,'Requests log'!$B$2:$B$1001,$A284,'Requests log'!$D$2:$D$1001,$C284))</f>
        <v/>
      </c>
      <c r="L284" s="13">
        <f>IF($A284="","",SUMIFS('Requests log'!$O$2:$O$1001,'Requests log'!$B$2:$B$1001,$A284,'Requests log'!$D$2:$D$1001,$C284))</f>
        <v/>
      </c>
      <c r="M284" s="13">
        <f>IF($A284="","",SUMIFS('Requests log'!$I$2:$I$1001,'Requests log'!$B$2:$B$1001,$A284,'Requests log'!$D$2:$D$1001,$C284,'Requests log'!$J$2:$J$1001,"Pending"))</f>
        <v/>
      </c>
      <c r="N284" s="13">
        <f>IF($A284="","",I284+J284-K284-L284-M284)</f>
        <v/>
      </c>
      <c r="O284" s="13">
        <f>IF($A284="","",N284/('Settings'!$B$4*E284))</f>
        <v/>
      </c>
    </row>
    <row r="285">
      <c r="A285" s="14">
        <f>IF(INDEX('Employees'!$I$2:$I$101,INT((ROW()-2)/3)+1)="","",IF(INDEX('Employees'!$I$2:$I$101,INT((ROW()-2)/3)+1)&lt;&gt;"OK",NA(),INDEX('Employees'!$A$2:$A$101,INT((ROW()-2)/3)+1)))</f>
        <v/>
      </c>
      <c r="B285" s="8">
        <f>IF($A285="","",VLOOKUP($A285,'Employees'!$A$2:$I$101,2,FALSE))</f>
        <v/>
      </c>
      <c r="C285" s="8">
        <f>IF($A285="","",INDEX('Settings'!$H$11:$H$13,MOD(ROW()-2,3)+1))</f>
        <v/>
      </c>
      <c r="D285" s="8">
        <f>IF($A285="","",VLOOKUP($A285,'Employees'!$A$2:$I$101,4,FALSE))</f>
        <v/>
      </c>
      <c r="E285" s="13">
        <f>IF($A285="","",VLOOKUP($A285,'Employees'!$A$2:$I$101,5,FALSE))</f>
        <v/>
      </c>
      <c r="F285" s="6">
        <f>IF($A285="","",MAX('Settings'!$B$2,VLOOKUP($A285,'Employees'!$A$2:$I$101,3,FALSE)))</f>
        <v/>
      </c>
      <c r="G285" s="13">
        <f>IF($A285="","",IF(OR('Settings'!$B$7&lt;&gt;"OK",INDEX('Settings'!$F$11:$F$16,MATCH($D285&amp;"_"&amp;$C285,'Settings'!$E$11:$E$16,0))&lt;&gt;"OK"),NA(),INDEX('Settings'!$C$11:$C$16,MATCH($D285&amp;"_"&amp;$C285,'Settings'!$E$11:$E$16,0))*'Settings'!$B$4*$E285))</f>
        <v/>
      </c>
      <c r="H285" s="8">
        <f>IF($A285="","",INDEX('Settings'!$D$11:$D$16,MATCH($D285&amp;"_"&amp;$C285,'Settings'!$E$11:$E$16,0)))</f>
        <v/>
      </c>
      <c r="I285" s="13">
        <f>IF($A285="","",INDEX('Employees'!$F$2:$H$101,MATCH($A285,'Employees'!$A$2:$A$101,0),MATCH($C285,'Settings'!$H$11:$H$13,0)))</f>
        <v/>
      </c>
      <c r="J285" s="13">
        <f>IF($A285="","",IF(OR('Settings'!$B$3&lt;$F285,$F285&gt;'Settings'!$B$5),0,IF($H285="Front-loaded",$G285*('Settings'!$B$5-$F285+1)/('Settings'!$B$5-'Settings'!$B$2+1),$G285*(MIN('Settings'!$B$3,'Settings'!$B$5)-$F285+1)/('Settings'!$B$5-'Settings'!$B$2+1))))</f>
        <v/>
      </c>
      <c r="K285" s="13">
        <f>IF($A285="","",SUMIFS('Requests log'!$N$2:$N$1001,'Requests log'!$B$2:$B$1001,$A285,'Requests log'!$D$2:$D$1001,$C285))</f>
        <v/>
      </c>
      <c r="L285" s="13">
        <f>IF($A285="","",SUMIFS('Requests log'!$O$2:$O$1001,'Requests log'!$B$2:$B$1001,$A285,'Requests log'!$D$2:$D$1001,$C285))</f>
        <v/>
      </c>
      <c r="M285" s="13">
        <f>IF($A285="","",SUMIFS('Requests log'!$I$2:$I$1001,'Requests log'!$B$2:$B$1001,$A285,'Requests log'!$D$2:$D$1001,$C285,'Requests log'!$J$2:$J$1001,"Pending"))</f>
        <v/>
      </c>
      <c r="N285" s="13">
        <f>IF($A285="","",I285+J285-K285-L285-M285)</f>
        <v/>
      </c>
      <c r="O285" s="13">
        <f>IF($A285="","",N285/('Settings'!$B$4*E285))</f>
        <v/>
      </c>
    </row>
    <row r="286">
      <c r="A286" s="14">
        <f>IF(INDEX('Employees'!$I$2:$I$101,INT((ROW()-2)/3)+1)="","",IF(INDEX('Employees'!$I$2:$I$101,INT((ROW()-2)/3)+1)&lt;&gt;"OK",NA(),INDEX('Employees'!$A$2:$A$101,INT((ROW()-2)/3)+1)))</f>
        <v/>
      </c>
      <c r="B286" s="8">
        <f>IF($A286="","",VLOOKUP($A286,'Employees'!$A$2:$I$101,2,FALSE))</f>
        <v/>
      </c>
      <c r="C286" s="8">
        <f>IF($A286="","",INDEX('Settings'!$H$11:$H$13,MOD(ROW()-2,3)+1))</f>
        <v/>
      </c>
      <c r="D286" s="8">
        <f>IF($A286="","",VLOOKUP($A286,'Employees'!$A$2:$I$101,4,FALSE))</f>
        <v/>
      </c>
      <c r="E286" s="13">
        <f>IF($A286="","",VLOOKUP($A286,'Employees'!$A$2:$I$101,5,FALSE))</f>
        <v/>
      </c>
      <c r="F286" s="6">
        <f>IF($A286="","",MAX('Settings'!$B$2,VLOOKUP($A286,'Employees'!$A$2:$I$101,3,FALSE)))</f>
        <v/>
      </c>
      <c r="G286" s="13">
        <f>IF($A286="","",IF(OR('Settings'!$B$7&lt;&gt;"OK",INDEX('Settings'!$F$11:$F$16,MATCH($D286&amp;"_"&amp;$C286,'Settings'!$E$11:$E$16,0))&lt;&gt;"OK"),NA(),INDEX('Settings'!$C$11:$C$16,MATCH($D286&amp;"_"&amp;$C286,'Settings'!$E$11:$E$16,0))*'Settings'!$B$4*$E286))</f>
        <v/>
      </c>
      <c r="H286" s="8">
        <f>IF($A286="","",INDEX('Settings'!$D$11:$D$16,MATCH($D286&amp;"_"&amp;$C286,'Settings'!$E$11:$E$16,0)))</f>
        <v/>
      </c>
      <c r="I286" s="13">
        <f>IF($A286="","",INDEX('Employees'!$F$2:$H$101,MATCH($A286,'Employees'!$A$2:$A$101,0),MATCH($C286,'Settings'!$H$11:$H$13,0)))</f>
        <v/>
      </c>
      <c r="J286" s="13">
        <f>IF($A286="","",IF(OR('Settings'!$B$3&lt;$F286,$F286&gt;'Settings'!$B$5),0,IF($H286="Front-loaded",$G286*('Settings'!$B$5-$F286+1)/('Settings'!$B$5-'Settings'!$B$2+1),$G286*(MIN('Settings'!$B$3,'Settings'!$B$5)-$F286+1)/('Settings'!$B$5-'Settings'!$B$2+1))))</f>
        <v/>
      </c>
      <c r="K286" s="13">
        <f>IF($A286="","",SUMIFS('Requests log'!$N$2:$N$1001,'Requests log'!$B$2:$B$1001,$A286,'Requests log'!$D$2:$D$1001,$C286))</f>
        <v/>
      </c>
      <c r="L286" s="13">
        <f>IF($A286="","",SUMIFS('Requests log'!$O$2:$O$1001,'Requests log'!$B$2:$B$1001,$A286,'Requests log'!$D$2:$D$1001,$C286))</f>
        <v/>
      </c>
      <c r="M286" s="13">
        <f>IF($A286="","",SUMIFS('Requests log'!$I$2:$I$1001,'Requests log'!$B$2:$B$1001,$A286,'Requests log'!$D$2:$D$1001,$C286,'Requests log'!$J$2:$J$1001,"Pending"))</f>
        <v/>
      </c>
      <c r="N286" s="13">
        <f>IF($A286="","",I286+J286-K286-L286-M286)</f>
        <v/>
      </c>
      <c r="O286" s="13">
        <f>IF($A286="","",N286/('Settings'!$B$4*E286))</f>
        <v/>
      </c>
    </row>
    <row r="287">
      <c r="A287" s="14">
        <f>IF(INDEX('Employees'!$I$2:$I$101,INT((ROW()-2)/3)+1)="","",IF(INDEX('Employees'!$I$2:$I$101,INT((ROW()-2)/3)+1)&lt;&gt;"OK",NA(),INDEX('Employees'!$A$2:$A$101,INT((ROW()-2)/3)+1)))</f>
        <v/>
      </c>
      <c r="B287" s="8">
        <f>IF($A287="","",VLOOKUP($A287,'Employees'!$A$2:$I$101,2,FALSE))</f>
        <v/>
      </c>
      <c r="C287" s="8">
        <f>IF($A287="","",INDEX('Settings'!$H$11:$H$13,MOD(ROW()-2,3)+1))</f>
        <v/>
      </c>
      <c r="D287" s="8">
        <f>IF($A287="","",VLOOKUP($A287,'Employees'!$A$2:$I$101,4,FALSE))</f>
        <v/>
      </c>
      <c r="E287" s="13">
        <f>IF($A287="","",VLOOKUP($A287,'Employees'!$A$2:$I$101,5,FALSE))</f>
        <v/>
      </c>
      <c r="F287" s="6">
        <f>IF($A287="","",MAX('Settings'!$B$2,VLOOKUP($A287,'Employees'!$A$2:$I$101,3,FALSE)))</f>
        <v/>
      </c>
      <c r="G287" s="13">
        <f>IF($A287="","",IF(OR('Settings'!$B$7&lt;&gt;"OK",INDEX('Settings'!$F$11:$F$16,MATCH($D287&amp;"_"&amp;$C287,'Settings'!$E$11:$E$16,0))&lt;&gt;"OK"),NA(),INDEX('Settings'!$C$11:$C$16,MATCH($D287&amp;"_"&amp;$C287,'Settings'!$E$11:$E$16,0))*'Settings'!$B$4*$E287))</f>
        <v/>
      </c>
      <c r="H287" s="8">
        <f>IF($A287="","",INDEX('Settings'!$D$11:$D$16,MATCH($D287&amp;"_"&amp;$C287,'Settings'!$E$11:$E$16,0)))</f>
        <v/>
      </c>
      <c r="I287" s="13">
        <f>IF($A287="","",INDEX('Employees'!$F$2:$H$101,MATCH($A287,'Employees'!$A$2:$A$101,0),MATCH($C287,'Settings'!$H$11:$H$13,0)))</f>
        <v/>
      </c>
      <c r="J287" s="13">
        <f>IF($A287="","",IF(OR('Settings'!$B$3&lt;$F287,$F287&gt;'Settings'!$B$5),0,IF($H287="Front-loaded",$G287*('Settings'!$B$5-$F287+1)/('Settings'!$B$5-'Settings'!$B$2+1),$G287*(MIN('Settings'!$B$3,'Settings'!$B$5)-$F287+1)/('Settings'!$B$5-'Settings'!$B$2+1))))</f>
        <v/>
      </c>
      <c r="K287" s="13">
        <f>IF($A287="","",SUMIFS('Requests log'!$N$2:$N$1001,'Requests log'!$B$2:$B$1001,$A287,'Requests log'!$D$2:$D$1001,$C287))</f>
        <v/>
      </c>
      <c r="L287" s="13">
        <f>IF($A287="","",SUMIFS('Requests log'!$O$2:$O$1001,'Requests log'!$B$2:$B$1001,$A287,'Requests log'!$D$2:$D$1001,$C287))</f>
        <v/>
      </c>
      <c r="M287" s="13">
        <f>IF($A287="","",SUMIFS('Requests log'!$I$2:$I$1001,'Requests log'!$B$2:$B$1001,$A287,'Requests log'!$D$2:$D$1001,$C287,'Requests log'!$J$2:$J$1001,"Pending"))</f>
        <v/>
      </c>
      <c r="N287" s="13">
        <f>IF($A287="","",I287+J287-K287-L287-M287)</f>
        <v/>
      </c>
      <c r="O287" s="13">
        <f>IF($A287="","",N287/('Settings'!$B$4*E287))</f>
        <v/>
      </c>
    </row>
    <row r="288">
      <c r="A288" s="14">
        <f>IF(INDEX('Employees'!$I$2:$I$101,INT((ROW()-2)/3)+1)="","",IF(INDEX('Employees'!$I$2:$I$101,INT((ROW()-2)/3)+1)&lt;&gt;"OK",NA(),INDEX('Employees'!$A$2:$A$101,INT((ROW()-2)/3)+1)))</f>
        <v/>
      </c>
      <c r="B288" s="8">
        <f>IF($A288="","",VLOOKUP($A288,'Employees'!$A$2:$I$101,2,FALSE))</f>
        <v/>
      </c>
      <c r="C288" s="8">
        <f>IF($A288="","",INDEX('Settings'!$H$11:$H$13,MOD(ROW()-2,3)+1))</f>
        <v/>
      </c>
      <c r="D288" s="8">
        <f>IF($A288="","",VLOOKUP($A288,'Employees'!$A$2:$I$101,4,FALSE))</f>
        <v/>
      </c>
      <c r="E288" s="13">
        <f>IF($A288="","",VLOOKUP($A288,'Employees'!$A$2:$I$101,5,FALSE))</f>
        <v/>
      </c>
      <c r="F288" s="6">
        <f>IF($A288="","",MAX('Settings'!$B$2,VLOOKUP($A288,'Employees'!$A$2:$I$101,3,FALSE)))</f>
        <v/>
      </c>
      <c r="G288" s="13">
        <f>IF($A288="","",IF(OR('Settings'!$B$7&lt;&gt;"OK",INDEX('Settings'!$F$11:$F$16,MATCH($D288&amp;"_"&amp;$C288,'Settings'!$E$11:$E$16,0))&lt;&gt;"OK"),NA(),INDEX('Settings'!$C$11:$C$16,MATCH($D288&amp;"_"&amp;$C288,'Settings'!$E$11:$E$16,0))*'Settings'!$B$4*$E288))</f>
        <v/>
      </c>
      <c r="H288" s="8">
        <f>IF($A288="","",INDEX('Settings'!$D$11:$D$16,MATCH($D288&amp;"_"&amp;$C288,'Settings'!$E$11:$E$16,0)))</f>
        <v/>
      </c>
      <c r="I288" s="13">
        <f>IF($A288="","",INDEX('Employees'!$F$2:$H$101,MATCH($A288,'Employees'!$A$2:$A$101,0),MATCH($C288,'Settings'!$H$11:$H$13,0)))</f>
        <v/>
      </c>
      <c r="J288" s="13">
        <f>IF($A288="","",IF(OR('Settings'!$B$3&lt;$F288,$F288&gt;'Settings'!$B$5),0,IF($H288="Front-loaded",$G288*('Settings'!$B$5-$F288+1)/('Settings'!$B$5-'Settings'!$B$2+1),$G288*(MIN('Settings'!$B$3,'Settings'!$B$5)-$F288+1)/('Settings'!$B$5-'Settings'!$B$2+1))))</f>
        <v/>
      </c>
      <c r="K288" s="13">
        <f>IF($A288="","",SUMIFS('Requests log'!$N$2:$N$1001,'Requests log'!$B$2:$B$1001,$A288,'Requests log'!$D$2:$D$1001,$C288))</f>
        <v/>
      </c>
      <c r="L288" s="13">
        <f>IF($A288="","",SUMIFS('Requests log'!$O$2:$O$1001,'Requests log'!$B$2:$B$1001,$A288,'Requests log'!$D$2:$D$1001,$C288))</f>
        <v/>
      </c>
      <c r="M288" s="13">
        <f>IF($A288="","",SUMIFS('Requests log'!$I$2:$I$1001,'Requests log'!$B$2:$B$1001,$A288,'Requests log'!$D$2:$D$1001,$C288,'Requests log'!$J$2:$J$1001,"Pending"))</f>
        <v/>
      </c>
      <c r="N288" s="13">
        <f>IF($A288="","",I288+J288-K288-L288-M288)</f>
        <v/>
      </c>
      <c r="O288" s="13">
        <f>IF($A288="","",N288/('Settings'!$B$4*E288))</f>
        <v/>
      </c>
    </row>
    <row r="289">
      <c r="A289" s="14">
        <f>IF(INDEX('Employees'!$I$2:$I$101,INT((ROW()-2)/3)+1)="","",IF(INDEX('Employees'!$I$2:$I$101,INT((ROW()-2)/3)+1)&lt;&gt;"OK",NA(),INDEX('Employees'!$A$2:$A$101,INT((ROW()-2)/3)+1)))</f>
        <v/>
      </c>
      <c r="B289" s="8">
        <f>IF($A289="","",VLOOKUP($A289,'Employees'!$A$2:$I$101,2,FALSE))</f>
        <v/>
      </c>
      <c r="C289" s="8">
        <f>IF($A289="","",INDEX('Settings'!$H$11:$H$13,MOD(ROW()-2,3)+1))</f>
        <v/>
      </c>
      <c r="D289" s="8">
        <f>IF($A289="","",VLOOKUP($A289,'Employees'!$A$2:$I$101,4,FALSE))</f>
        <v/>
      </c>
      <c r="E289" s="13">
        <f>IF($A289="","",VLOOKUP($A289,'Employees'!$A$2:$I$101,5,FALSE))</f>
        <v/>
      </c>
      <c r="F289" s="6">
        <f>IF($A289="","",MAX('Settings'!$B$2,VLOOKUP($A289,'Employees'!$A$2:$I$101,3,FALSE)))</f>
        <v/>
      </c>
      <c r="G289" s="13">
        <f>IF($A289="","",IF(OR('Settings'!$B$7&lt;&gt;"OK",INDEX('Settings'!$F$11:$F$16,MATCH($D289&amp;"_"&amp;$C289,'Settings'!$E$11:$E$16,0))&lt;&gt;"OK"),NA(),INDEX('Settings'!$C$11:$C$16,MATCH($D289&amp;"_"&amp;$C289,'Settings'!$E$11:$E$16,0))*'Settings'!$B$4*$E289))</f>
        <v/>
      </c>
      <c r="H289" s="8">
        <f>IF($A289="","",INDEX('Settings'!$D$11:$D$16,MATCH($D289&amp;"_"&amp;$C289,'Settings'!$E$11:$E$16,0)))</f>
        <v/>
      </c>
      <c r="I289" s="13">
        <f>IF($A289="","",INDEX('Employees'!$F$2:$H$101,MATCH($A289,'Employees'!$A$2:$A$101,0),MATCH($C289,'Settings'!$H$11:$H$13,0)))</f>
        <v/>
      </c>
      <c r="J289" s="13">
        <f>IF($A289="","",IF(OR('Settings'!$B$3&lt;$F289,$F289&gt;'Settings'!$B$5),0,IF($H289="Front-loaded",$G289*('Settings'!$B$5-$F289+1)/('Settings'!$B$5-'Settings'!$B$2+1),$G289*(MIN('Settings'!$B$3,'Settings'!$B$5)-$F289+1)/('Settings'!$B$5-'Settings'!$B$2+1))))</f>
        <v/>
      </c>
      <c r="K289" s="13">
        <f>IF($A289="","",SUMIFS('Requests log'!$N$2:$N$1001,'Requests log'!$B$2:$B$1001,$A289,'Requests log'!$D$2:$D$1001,$C289))</f>
        <v/>
      </c>
      <c r="L289" s="13">
        <f>IF($A289="","",SUMIFS('Requests log'!$O$2:$O$1001,'Requests log'!$B$2:$B$1001,$A289,'Requests log'!$D$2:$D$1001,$C289))</f>
        <v/>
      </c>
      <c r="M289" s="13">
        <f>IF($A289="","",SUMIFS('Requests log'!$I$2:$I$1001,'Requests log'!$B$2:$B$1001,$A289,'Requests log'!$D$2:$D$1001,$C289,'Requests log'!$J$2:$J$1001,"Pending"))</f>
        <v/>
      </c>
      <c r="N289" s="13">
        <f>IF($A289="","",I289+J289-K289-L289-M289)</f>
        <v/>
      </c>
      <c r="O289" s="13">
        <f>IF($A289="","",N289/('Settings'!$B$4*E289))</f>
        <v/>
      </c>
    </row>
    <row r="290">
      <c r="A290" s="14">
        <f>IF(INDEX('Employees'!$I$2:$I$101,INT((ROW()-2)/3)+1)="","",IF(INDEX('Employees'!$I$2:$I$101,INT((ROW()-2)/3)+1)&lt;&gt;"OK",NA(),INDEX('Employees'!$A$2:$A$101,INT((ROW()-2)/3)+1)))</f>
        <v/>
      </c>
      <c r="B290" s="8">
        <f>IF($A290="","",VLOOKUP($A290,'Employees'!$A$2:$I$101,2,FALSE))</f>
        <v/>
      </c>
      <c r="C290" s="8">
        <f>IF($A290="","",INDEX('Settings'!$H$11:$H$13,MOD(ROW()-2,3)+1))</f>
        <v/>
      </c>
      <c r="D290" s="8">
        <f>IF($A290="","",VLOOKUP($A290,'Employees'!$A$2:$I$101,4,FALSE))</f>
        <v/>
      </c>
      <c r="E290" s="13">
        <f>IF($A290="","",VLOOKUP($A290,'Employees'!$A$2:$I$101,5,FALSE))</f>
        <v/>
      </c>
      <c r="F290" s="6">
        <f>IF($A290="","",MAX('Settings'!$B$2,VLOOKUP($A290,'Employees'!$A$2:$I$101,3,FALSE)))</f>
        <v/>
      </c>
      <c r="G290" s="13">
        <f>IF($A290="","",IF(OR('Settings'!$B$7&lt;&gt;"OK",INDEX('Settings'!$F$11:$F$16,MATCH($D290&amp;"_"&amp;$C290,'Settings'!$E$11:$E$16,0))&lt;&gt;"OK"),NA(),INDEX('Settings'!$C$11:$C$16,MATCH($D290&amp;"_"&amp;$C290,'Settings'!$E$11:$E$16,0))*'Settings'!$B$4*$E290))</f>
        <v/>
      </c>
      <c r="H290" s="8">
        <f>IF($A290="","",INDEX('Settings'!$D$11:$D$16,MATCH($D290&amp;"_"&amp;$C290,'Settings'!$E$11:$E$16,0)))</f>
        <v/>
      </c>
      <c r="I290" s="13">
        <f>IF($A290="","",INDEX('Employees'!$F$2:$H$101,MATCH($A290,'Employees'!$A$2:$A$101,0),MATCH($C290,'Settings'!$H$11:$H$13,0)))</f>
        <v/>
      </c>
      <c r="J290" s="13">
        <f>IF($A290="","",IF(OR('Settings'!$B$3&lt;$F290,$F290&gt;'Settings'!$B$5),0,IF($H290="Front-loaded",$G290*('Settings'!$B$5-$F290+1)/('Settings'!$B$5-'Settings'!$B$2+1),$G290*(MIN('Settings'!$B$3,'Settings'!$B$5)-$F290+1)/('Settings'!$B$5-'Settings'!$B$2+1))))</f>
        <v/>
      </c>
      <c r="K290" s="13">
        <f>IF($A290="","",SUMIFS('Requests log'!$N$2:$N$1001,'Requests log'!$B$2:$B$1001,$A290,'Requests log'!$D$2:$D$1001,$C290))</f>
        <v/>
      </c>
      <c r="L290" s="13">
        <f>IF($A290="","",SUMIFS('Requests log'!$O$2:$O$1001,'Requests log'!$B$2:$B$1001,$A290,'Requests log'!$D$2:$D$1001,$C290))</f>
        <v/>
      </c>
      <c r="M290" s="13">
        <f>IF($A290="","",SUMIFS('Requests log'!$I$2:$I$1001,'Requests log'!$B$2:$B$1001,$A290,'Requests log'!$D$2:$D$1001,$C290,'Requests log'!$J$2:$J$1001,"Pending"))</f>
        <v/>
      </c>
      <c r="N290" s="13">
        <f>IF($A290="","",I290+J290-K290-L290-M290)</f>
        <v/>
      </c>
      <c r="O290" s="13">
        <f>IF($A290="","",N290/('Settings'!$B$4*E290))</f>
        <v/>
      </c>
    </row>
    <row r="291">
      <c r="A291" s="14">
        <f>IF(INDEX('Employees'!$I$2:$I$101,INT((ROW()-2)/3)+1)="","",IF(INDEX('Employees'!$I$2:$I$101,INT((ROW()-2)/3)+1)&lt;&gt;"OK",NA(),INDEX('Employees'!$A$2:$A$101,INT((ROW()-2)/3)+1)))</f>
        <v/>
      </c>
      <c r="B291" s="8">
        <f>IF($A291="","",VLOOKUP($A291,'Employees'!$A$2:$I$101,2,FALSE))</f>
        <v/>
      </c>
      <c r="C291" s="8">
        <f>IF($A291="","",INDEX('Settings'!$H$11:$H$13,MOD(ROW()-2,3)+1))</f>
        <v/>
      </c>
      <c r="D291" s="8">
        <f>IF($A291="","",VLOOKUP($A291,'Employees'!$A$2:$I$101,4,FALSE))</f>
        <v/>
      </c>
      <c r="E291" s="13">
        <f>IF($A291="","",VLOOKUP($A291,'Employees'!$A$2:$I$101,5,FALSE))</f>
        <v/>
      </c>
      <c r="F291" s="6">
        <f>IF($A291="","",MAX('Settings'!$B$2,VLOOKUP($A291,'Employees'!$A$2:$I$101,3,FALSE)))</f>
        <v/>
      </c>
      <c r="G291" s="13">
        <f>IF($A291="","",IF(OR('Settings'!$B$7&lt;&gt;"OK",INDEX('Settings'!$F$11:$F$16,MATCH($D291&amp;"_"&amp;$C291,'Settings'!$E$11:$E$16,0))&lt;&gt;"OK"),NA(),INDEX('Settings'!$C$11:$C$16,MATCH($D291&amp;"_"&amp;$C291,'Settings'!$E$11:$E$16,0))*'Settings'!$B$4*$E291))</f>
        <v/>
      </c>
      <c r="H291" s="8">
        <f>IF($A291="","",INDEX('Settings'!$D$11:$D$16,MATCH($D291&amp;"_"&amp;$C291,'Settings'!$E$11:$E$16,0)))</f>
        <v/>
      </c>
      <c r="I291" s="13">
        <f>IF($A291="","",INDEX('Employees'!$F$2:$H$101,MATCH($A291,'Employees'!$A$2:$A$101,0),MATCH($C291,'Settings'!$H$11:$H$13,0)))</f>
        <v/>
      </c>
      <c r="J291" s="13">
        <f>IF($A291="","",IF(OR('Settings'!$B$3&lt;$F291,$F291&gt;'Settings'!$B$5),0,IF($H291="Front-loaded",$G291*('Settings'!$B$5-$F291+1)/('Settings'!$B$5-'Settings'!$B$2+1),$G291*(MIN('Settings'!$B$3,'Settings'!$B$5)-$F291+1)/('Settings'!$B$5-'Settings'!$B$2+1))))</f>
        <v/>
      </c>
      <c r="K291" s="13">
        <f>IF($A291="","",SUMIFS('Requests log'!$N$2:$N$1001,'Requests log'!$B$2:$B$1001,$A291,'Requests log'!$D$2:$D$1001,$C291))</f>
        <v/>
      </c>
      <c r="L291" s="13">
        <f>IF($A291="","",SUMIFS('Requests log'!$O$2:$O$1001,'Requests log'!$B$2:$B$1001,$A291,'Requests log'!$D$2:$D$1001,$C291))</f>
        <v/>
      </c>
      <c r="M291" s="13">
        <f>IF($A291="","",SUMIFS('Requests log'!$I$2:$I$1001,'Requests log'!$B$2:$B$1001,$A291,'Requests log'!$D$2:$D$1001,$C291,'Requests log'!$J$2:$J$1001,"Pending"))</f>
        <v/>
      </c>
      <c r="N291" s="13">
        <f>IF($A291="","",I291+J291-K291-L291-M291)</f>
        <v/>
      </c>
      <c r="O291" s="13">
        <f>IF($A291="","",N291/('Settings'!$B$4*E291))</f>
        <v/>
      </c>
    </row>
    <row r="292">
      <c r="A292" s="14">
        <f>IF(INDEX('Employees'!$I$2:$I$101,INT((ROW()-2)/3)+1)="","",IF(INDEX('Employees'!$I$2:$I$101,INT((ROW()-2)/3)+1)&lt;&gt;"OK",NA(),INDEX('Employees'!$A$2:$A$101,INT((ROW()-2)/3)+1)))</f>
        <v/>
      </c>
      <c r="B292" s="8">
        <f>IF($A292="","",VLOOKUP($A292,'Employees'!$A$2:$I$101,2,FALSE))</f>
        <v/>
      </c>
      <c r="C292" s="8">
        <f>IF($A292="","",INDEX('Settings'!$H$11:$H$13,MOD(ROW()-2,3)+1))</f>
        <v/>
      </c>
      <c r="D292" s="8">
        <f>IF($A292="","",VLOOKUP($A292,'Employees'!$A$2:$I$101,4,FALSE))</f>
        <v/>
      </c>
      <c r="E292" s="13">
        <f>IF($A292="","",VLOOKUP($A292,'Employees'!$A$2:$I$101,5,FALSE))</f>
        <v/>
      </c>
      <c r="F292" s="6">
        <f>IF($A292="","",MAX('Settings'!$B$2,VLOOKUP($A292,'Employees'!$A$2:$I$101,3,FALSE)))</f>
        <v/>
      </c>
      <c r="G292" s="13">
        <f>IF($A292="","",IF(OR('Settings'!$B$7&lt;&gt;"OK",INDEX('Settings'!$F$11:$F$16,MATCH($D292&amp;"_"&amp;$C292,'Settings'!$E$11:$E$16,0))&lt;&gt;"OK"),NA(),INDEX('Settings'!$C$11:$C$16,MATCH($D292&amp;"_"&amp;$C292,'Settings'!$E$11:$E$16,0))*'Settings'!$B$4*$E292))</f>
        <v/>
      </c>
      <c r="H292" s="8">
        <f>IF($A292="","",INDEX('Settings'!$D$11:$D$16,MATCH($D292&amp;"_"&amp;$C292,'Settings'!$E$11:$E$16,0)))</f>
        <v/>
      </c>
      <c r="I292" s="13">
        <f>IF($A292="","",INDEX('Employees'!$F$2:$H$101,MATCH($A292,'Employees'!$A$2:$A$101,0),MATCH($C292,'Settings'!$H$11:$H$13,0)))</f>
        <v/>
      </c>
      <c r="J292" s="13">
        <f>IF($A292="","",IF(OR('Settings'!$B$3&lt;$F292,$F292&gt;'Settings'!$B$5),0,IF($H292="Front-loaded",$G292*('Settings'!$B$5-$F292+1)/('Settings'!$B$5-'Settings'!$B$2+1),$G292*(MIN('Settings'!$B$3,'Settings'!$B$5)-$F292+1)/('Settings'!$B$5-'Settings'!$B$2+1))))</f>
        <v/>
      </c>
      <c r="K292" s="13">
        <f>IF($A292="","",SUMIFS('Requests log'!$N$2:$N$1001,'Requests log'!$B$2:$B$1001,$A292,'Requests log'!$D$2:$D$1001,$C292))</f>
        <v/>
      </c>
      <c r="L292" s="13">
        <f>IF($A292="","",SUMIFS('Requests log'!$O$2:$O$1001,'Requests log'!$B$2:$B$1001,$A292,'Requests log'!$D$2:$D$1001,$C292))</f>
        <v/>
      </c>
      <c r="M292" s="13">
        <f>IF($A292="","",SUMIFS('Requests log'!$I$2:$I$1001,'Requests log'!$B$2:$B$1001,$A292,'Requests log'!$D$2:$D$1001,$C292,'Requests log'!$J$2:$J$1001,"Pending"))</f>
        <v/>
      </c>
      <c r="N292" s="13">
        <f>IF($A292="","",I292+J292-K292-L292-M292)</f>
        <v/>
      </c>
      <c r="O292" s="13">
        <f>IF($A292="","",N292/('Settings'!$B$4*E292))</f>
        <v/>
      </c>
    </row>
    <row r="293">
      <c r="A293" s="14">
        <f>IF(INDEX('Employees'!$I$2:$I$101,INT((ROW()-2)/3)+1)="","",IF(INDEX('Employees'!$I$2:$I$101,INT((ROW()-2)/3)+1)&lt;&gt;"OK",NA(),INDEX('Employees'!$A$2:$A$101,INT((ROW()-2)/3)+1)))</f>
        <v/>
      </c>
      <c r="B293" s="8">
        <f>IF($A293="","",VLOOKUP($A293,'Employees'!$A$2:$I$101,2,FALSE))</f>
        <v/>
      </c>
      <c r="C293" s="8">
        <f>IF($A293="","",INDEX('Settings'!$H$11:$H$13,MOD(ROW()-2,3)+1))</f>
        <v/>
      </c>
      <c r="D293" s="8">
        <f>IF($A293="","",VLOOKUP($A293,'Employees'!$A$2:$I$101,4,FALSE))</f>
        <v/>
      </c>
      <c r="E293" s="13">
        <f>IF($A293="","",VLOOKUP($A293,'Employees'!$A$2:$I$101,5,FALSE))</f>
        <v/>
      </c>
      <c r="F293" s="6">
        <f>IF($A293="","",MAX('Settings'!$B$2,VLOOKUP($A293,'Employees'!$A$2:$I$101,3,FALSE)))</f>
        <v/>
      </c>
      <c r="G293" s="13">
        <f>IF($A293="","",IF(OR('Settings'!$B$7&lt;&gt;"OK",INDEX('Settings'!$F$11:$F$16,MATCH($D293&amp;"_"&amp;$C293,'Settings'!$E$11:$E$16,0))&lt;&gt;"OK"),NA(),INDEX('Settings'!$C$11:$C$16,MATCH($D293&amp;"_"&amp;$C293,'Settings'!$E$11:$E$16,0))*'Settings'!$B$4*$E293))</f>
        <v/>
      </c>
      <c r="H293" s="8">
        <f>IF($A293="","",INDEX('Settings'!$D$11:$D$16,MATCH($D293&amp;"_"&amp;$C293,'Settings'!$E$11:$E$16,0)))</f>
        <v/>
      </c>
      <c r="I293" s="13">
        <f>IF($A293="","",INDEX('Employees'!$F$2:$H$101,MATCH($A293,'Employees'!$A$2:$A$101,0),MATCH($C293,'Settings'!$H$11:$H$13,0)))</f>
        <v/>
      </c>
      <c r="J293" s="13">
        <f>IF($A293="","",IF(OR('Settings'!$B$3&lt;$F293,$F293&gt;'Settings'!$B$5),0,IF($H293="Front-loaded",$G293*('Settings'!$B$5-$F293+1)/('Settings'!$B$5-'Settings'!$B$2+1),$G293*(MIN('Settings'!$B$3,'Settings'!$B$5)-$F293+1)/('Settings'!$B$5-'Settings'!$B$2+1))))</f>
        <v/>
      </c>
      <c r="K293" s="13">
        <f>IF($A293="","",SUMIFS('Requests log'!$N$2:$N$1001,'Requests log'!$B$2:$B$1001,$A293,'Requests log'!$D$2:$D$1001,$C293))</f>
        <v/>
      </c>
      <c r="L293" s="13">
        <f>IF($A293="","",SUMIFS('Requests log'!$O$2:$O$1001,'Requests log'!$B$2:$B$1001,$A293,'Requests log'!$D$2:$D$1001,$C293))</f>
        <v/>
      </c>
      <c r="M293" s="13">
        <f>IF($A293="","",SUMIFS('Requests log'!$I$2:$I$1001,'Requests log'!$B$2:$B$1001,$A293,'Requests log'!$D$2:$D$1001,$C293,'Requests log'!$J$2:$J$1001,"Pending"))</f>
        <v/>
      </c>
      <c r="N293" s="13">
        <f>IF($A293="","",I293+J293-K293-L293-M293)</f>
        <v/>
      </c>
      <c r="O293" s="13">
        <f>IF($A293="","",N293/('Settings'!$B$4*E293))</f>
        <v/>
      </c>
    </row>
    <row r="294">
      <c r="A294" s="14">
        <f>IF(INDEX('Employees'!$I$2:$I$101,INT((ROW()-2)/3)+1)="","",IF(INDEX('Employees'!$I$2:$I$101,INT((ROW()-2)/3)+1)&lt;&gt;"OK",NA(),INDEX('Employees'!$A$2:$A$101,INT((ROW()-2)/3)+1)))</f>
        <v/>
      </c>
      <c r="B294" s="8">
        <f>IF($A294="","",VLOOKUP($A294,'Employees'!$A$2:$I$101,2,FALSE))</f>
        <v/>
      </c>
      <c r="C294" s="8">
        <f>IF($A294="","",INDEX('Settings'!$H$11:$H$13,MOD(ROW()-2,3)+1))</f>
        <v/>
      </c>
      <c r="D294" s="8">
        <f>IF($A294="","",VLOOKUP($A294,'Employees'!$A$2:$I$101,4,FALSE))</f>
        <v/>
      </c>
      <c r="E294" s="13">
        <f>IF($A294="","",VLOOKUP($A294,'Employees'!$A$2:$I$101,5,FALSE))</f>
        <v/>
      </c>
      <c r="F294" s="6">
        <f>IF($A294="","",MAX('Settings'!$B$2,VLOOKUP($A294,'Employees'!$A$2:$I$101,3,FALSE)))</f>
        <v/>
      </c>
      <c r="G294" s="13">
        <f>IF($A294="","",IF(OR('Settings'!$B$7&lt;&gt;"OK",INDEX('Settings'!$F$11:$F$16,MATCH($D294&amp;"_"&amp;$C294,'Settings'!$E$11:$E$16,0))&lt;&gt;"OK"),NA(),INDEX('Settings'!$C$11:$C$16,MATCH($D294&amp;"_"&amp;$C294,'Settings'!$E$11:$E$16,0))*'Settings'!$B$4*$E294))</f>
        <v/>
      </c>
      <c r="H294" s="8">
        <f>IF($A294="","",INDEX('Settings'!$D$11:$D$16,MATCH($D294&amp;"_"&amp;$C294,'Settings'!$E$11:$E$16,0)))</f>
        <v/>
      </c>
      <c r="I294" s="13">
        <f>IF($A294="","",INDEX('Employees'!$F$2:$H$101,MATCH($A294,'Employees'!$A$2:$A$101,0),MATCH($C294,'Settings'!$H$11:$H$13,0)))</f>
        <v/>
      </c>
      <c r="J294" s="13">
        <f>IF($A294="","",IF(OR('Settings'!$B$3&lt;$F294,$F294&gt;'Settings'!$B$5),0,IF($H294="Front-loaded",$G294*('Settings'!$B$5-$F294+1)/('Settings'!$B$5-'Settings'!$B$2+1),$G294*(MIN('Settings'!$B$3,'Settings'!$B$5)-$F294+1)/('Settings'!$B$5-'Settings'!$B$2+1))))</f>
        <v/>
      </c>
      <c r="K294" s="13">
        <f>IF($A294="","",SUMIFS('Requests log'!$N$2:$N$1001,'Requests log'!$B$2:$B$1001,$A294,'Requests log'!$D$2:$D$1001,$C294))</f>
        <v/>
      </c>
      <c r="L294" s="13">
        <f>IF($A294="","",SUMIFS('Requests log'!$O$2:$O$1001,'Requests log'!$B$2:$B$1001,$A294,'Requests log'!$D$2:$D$1001,$C294))</f>
        <v/>
      </c>
      <c r="M294" s="13">
        <f>IF($A294="","",SUMIFS('Requests log'!$I$2:$I$1001,'Requests log'!$B$2:$B$1001,$A294,'Requests log'!$D$2:$D$1001,$C294,'Requests log'!$J$2:$J$1001,"Pending"))</f>
        <v/>
      </c>
      <c r="N294" s="13">
        <f>IF($A294="","",I294+J294-K294-L294-M294)</f>
        <v/>
      </c>
      <c r="O294" s="13">
        <f>IF($A294="","",N294/('Settings'!$B$4*E294))</f>
        <v/>
      </c>
    </row>
    <row r="295">
      <c r="A295" s="14">
        <f>IF(INDEX('Employees'!$I$2:$I$101,INT((ROW()-2)/3)+1)="","",IF(INDEX('Employees'!$I$2:$I$101,INT((ROW()-2)/3)+1)&lt;&gt;"OK",NA(),INDEX('Employees'!$A$2:$A$101,INT((ROW()-2)/3)+1)))</f>
        <v/>
      </c>
      <c r="B295" s="8">
        <f>IF($A295="","",VLOOKUP($A295,'Employees'!$A$2:$I$101,2,FALSE))</f>
        <v/>
      </c>
      <c r="C295" s="8">
        <f>IF($A295="","",INDEX('Settings'!$H$11:$H$13,MOD(ROW()-2,3)+1))</f>
        <v/>
      </c>
      <c r="D295" s="8">
        <f>IF($A295="","",VLOOKUP($A295,'Employees'!$A$2:$I$101,4,FALSE))</f>
        <v/>
      </c>
      <c r="E295" s="13">
        <f>IF($A295="","",VLOOKUP($A295,'Employees'!$A$2:$I$101,5,FALSE))</f>
        <v/>
      </c>
      <c r="F295" s="6">
        <f>IF($A295="","",MAX('Settings'!$B$2,VLOOKUP($A295,'Employees'!$A$2:$I$101,3,FALSE)))</f>
        <v/>
      </c>
      <c r="G295" s="13">
        <f>IF($A295="","",IF(OR('Settings'!$B$7&lt;&gt;"OK",INDEX('Settings'!$F$11:$F$16,MATCH($D295&amp;"_"&amp;$C295,'Settings'!$E$11:$E$16,0))&lt;&gt;"OK"),NA(),INDEX('Settings'!$C$11:$C$16,MATCH($D295&amp;"_"&amp;$C295,'Settings'!$E$11:$E$16,0))*'Settings'!$B$4*$E295))</f>
        <v/>
      </c>
      <c r="H295" s="8">
        <f>IF($A295="","",INDEX('Settings'!$D$11:$D$16,MATCH($D295&amp;"_"&amp;$C295,'Settings'!$E$11:$E$16,0)))</f>
        <v/>
      </c>
      <c r="I295" s="13">
        <f>IF($A295="","",INDEX('Employees'!$F$2:$H$101,MATCH($A295,'Employees'!$A$2:$A$101,0),MATCH($C295,'Settings'!$H$11:$H$13,0)))</f>
        <v/>
      </c>
      <c r="J295" s="13">
        <f>IF($A295="","",IF(OR('Settings'!$B$3&lt;$F295,$F295&gt;'Settings'!$B$5),0,IF($H295="Front-loaded",$G295*('Settings'!$B$5-$F295+1)/('Settings'!$B$5-'Settings'!$B$2+1),$G295*(MIN('Settings'!$B$3,'Settings'!$B$5)-$F295+1)/('Settings'!$B$5-'Settings'!$B$2+1))))</f>
        <v/>
      </c>
      <c r="K295" s="13">
        <f>IF($A295="","",SUMIFS('Requests log'!$N$2:$N$1001,'Requests log'!$B$2:$B$1001,$A295,'Requests log'!$D$2:$D$1001,$C295))</f>
        <v/>
      </c>
      <c r="L295" s="13">
        <f>IF($A295="","",SUMIFS('Requests log'!$O$2:$O$1001,'Requests log'!$B$2:$B$1001,$A295,'Requests log'!$D$2:$D$1001,$C295))</f>
        <v/>
      </c>
      <c r="M295" s="13">
        <f>IF($A295="","",SUMIFS('Requests log'!$I$2:$I$1001,'Requests log'!$B$2:$B$1001,$A295,'Requests log'!$D$2:$D$1001,$C295,'Requests log'!$J$2:$J$1001,"Pending"))</f>
        <v/>
      </c>
      <c r="N295" s="13">
        <f>IF($A295="","",I295+J295-K295-L295-M295)</f>
        <v/>
      </c>
      <c r="O295" s="13">
        <f>IF($A295="","",N295/('Settings'!$B$4*E295))</f>
        <v/>
      </c>
    </row>
    <row r="296">
      <c r="A296" s="14">
        <f>IF(INDEX('Employees'!$I$2:$I$101,INT((ROW()-2)/3)+1)="","",IF(INDEX('Employees'!$I$2:$I$101,INT((ROW()-2)/3)+1)&lt;&gt;"OK",NA(),INDEX('Employees'!$A$2:$A$101,INT((ROW()-2)/3)+1)))</f>
        <v/>
      </c>
      <c r="B296" s="8">
        <f>IF($A296="","",VLOOKUP($A296,'Employees'!$A$2:$I$101,2,FALSE))</f>
        <v/>
      </c>
      <c r="C296" s="8">
        <f>IF($A296="","",INDEX('Settings'!$H$11:$H$13,MOD(ROW()-2,3)+1))</f>
        <v/>
      </c>
      <c r="D296" s="8">
        <f>IF($A296="","",VLOOKUP($A296,'Employees'!$A$2:$I$101,4,FALSE))</f>
        <v/>
      </c>
      <c r="E296" s="13">
        <f>IF($A296="","",VLOOKUP($A296,'Employees'!$A$2:$I$101,5,FALSE))</f>
        <v/>
      </c>
      <c r="F296" s="6">
        <f>IF($A296="","",MAX('Settings'!$B$2,VLOOKUP($A296,'Employees'!$A$2:$I$101,3,FALSE)))</f>
        <v/>
      </c>
      <c r="G296" s="13">
        <f>IF($A296="","",IF(OR('Settings'!$B$7&lt;&gt;"OK",INDEX('Settings'!$F$11:$F$16,MATCH($D296&amp;"_"&amp;$C296,'Settings'!$E$11:$E$16,0))&lt;&gt;"OK"),NA(),INDEX('Settings'!$C$11:$C$16,MATCH($D296&amp;"_"&amp;$C296,'Settings'!$E$11:$E$16,0))*'Settings'!$B$4*$E296))</f>
        <v/>
      </c>
      <c r="H296" s="8">
        <f>IF($A296="","",INDEX('Settings'!$D$11:$D$16,MATCH($D296&amp;"_"&amp;$C296,'Settings'!$E$11:$E$16,0)))</f>
        <v/>
      </c>
      <c r="I296" s="13">
        <f>IF($A296="","",INDEX('Employees'!$F$2:$H$101,MATCH($A296,'Employees'!$A$2:$A$101,0),MATCH($C296,'Settings'!$H$11:$H$13,0)))</f>
        <v/>
      </c>
      <c r="J296" s="13">
        <f>IF($A296="","",IF(OR('Settings'!$B$3&lt;$F296,$F296&gt;'Settings'!$B$5),0,IF($H296="Front-loaded",$G296*('Settings'!$B$5-$F296+1)/('Settings'!$B$5-'Settings'!$B$2+1),$G296*(MIN('Settings'!$B$3,'Settings'!$B$5)-$F296+1)/('Settings'!$B$5-'Settings'!$B$2+1))))</f>
        <v/>
      </c>
      <c r="K296" s="13">
        <f>IF($A296="","",SUMIFS('Requests log'!$N$2:$N$1001,'Requests log'!$B$2:$B$1001,$A296,'Requests log'!$D$2:$D$1001,$C296))</f>
        <v/>
      </c>
      <c r="L296" s="13">
        <f>IF($A296="","",SUMIFS('Requests log'!$O$2:$O$1001,'Requests log'!$B$2:$B$1001,$A296,'Requests log'!$D$2:$D$1001,$C296))</f>
        <v/>
      </c>
      <c r="M296" s="13">
        <f>IF($A296="","",SUMIFS('Requests log'!$I$2:$I$1001,'Requests log'!$B$2:$B$1001,$A296,'Requests log'!$D$2:$D$1001,$C296,'Requests log'!$J$2:$J$1001,"Pending"))</f>
        <v/>
      </c>
      <c r="N296" s="13">
        <f>IF($A296="","",I296+J296-K296-L296-M296)</f>
        <v/>
      </c>
      <c r="O296" s="13">
        <f>IF($A296="","",N296/('Settings'!$B$4*E296))</f>
        <v/>
      </c>
    </row>
    <row r="297">
      <c r="A297" s="14">
        <f>IF(INDEX('Employees'!$I$2:$I$101,INT((ROW()-2)/3)+1)="","",IF(INDEX('Employees'!$I$2:$I$101,INT((ROW()-2)/3)+1)&lt;&gt;"OK",NA(),INDEX('Employees'!$A$2:$A$101,INT((ROW()-2)/3)+1)))</f>
        <v/>
      </c>
      <c r="B297" s="8">
        <f>IF($A297="","",VLOOKUP($A297,'Employees'!$A$2:$I$101,2,FALSE))</f>
        <v/>
      </c>
      <c r="C297" s="8">
        <f>IF($A297="","",INDEX('Settings'!$H$11:$H$13,MOD(ROW()-2,3)+1))</f>
        <v/>
      </c>
      <c r="D297" s="8">
        <f>IF($A297="","",VLOOKUP($A297,'Employees'!$A$2:$I$101,4,FALSE))</f>
        <v/>
      </c>
      <c r="E297" s="13">
        <f>IF($A297="","",VLOOKUP($A297,'Employees'!$A$2:$I$101,5,FALSE))</f>
        <v/>
      </c>
      <c r="F297" s="6">
        <f>IF($A297="","",MAX('Settings'!$B$2,VLOOKUP($A297,'Employees'!$A$2:$I$101,3,FALSE)))</f>
        <v/>
      </c>
      <c r="G297" s="13">
        <f>IF($A297="","",IF(OR('Settings'!$B$7&lt;&gt;"OK",INDEX('Settings'!$F$11:$F$16,MATCH($D297&amp;"_"&amp;$C297,'Settings'!$E$11:$E$16,0))&lt;&gt;"OK"),NA(),INDEX('Settings'!$C$11:$C$16,MATCH($D297&amp;"_"&amp;$C297,'Settings'!$E$11:$E$16,0))*'Settings'!$B$4*$E297))</f>
        <v/>
      </c>
      <c r="H297" s="8">
        <f>IF($A297="","",INDEX('Settings'!$D$11:$D$16,MATCH($D297&amp;"_"&amp;$C297,'Settings'!$E$11:$E$16,0)))</f>
        <v/>
      </c>
      <c r="I297" s="13">
        <f>IF($A297="","",INDEX('Employees'!$F$2:$H$101,MATCH($A297,'Employees'!$A$2:$A$101,0),MATCH($C297,'Settings'!$H$11:$H$13,0)))</f>
        <v/>
      </c>
      <c r="J297" s="13">
        <f>IF($A297="","",IF(OR('Settings'!$B$3&lt;$F297,$F297&gt;'Settings'!$B$5),0,IF($H297="Front-loaded",$G297*('Settings'!$B$5-$F297+1)/('Settings'!$B$5-'Settings'!$B$2+1),$G297*(MIN('Settings'!$B$3,'Settings'!$B$5)-$F297+1)/('Settings'!$B$5-'Settings'!$B$2+1))))</f>
        <v/>
      </c>
      <c r="K297" s="13">
        <f>IF($A297="","",SUMIFS('Requests log'!$N$2:$N$1001,'Requests log'!$B$2:$B$1001,$A297,'Requests log'!$D$2:$D$1001,$C297))</f>
        <v/>
      </c>
      <c r="L297" s="13">
        <f>IF($A297="","",SUMIFS('Requests log'!$O$2:$O$1001,'Requests log'!$B$2:$B$1001,$A297,'Requests log'!$D$2:$D$1001,$C297))</f>
        <v/>
      </c>
      <c r="M297" s="13">
        <f>IF($A297="","",SUMIFS('Requests log'!$I$2:$I$1001,'Requests log'!$B$2:$B$1001,$A297,'Requests log'!$D$2:$D$1001,$C297,'Requests log'!$J$2:$J$1001,"Pending"))</f>
        <v/>
      </c>
      <c r="N297" s="13">
        <f>IF($A297="","",I297+J297-K297-L297-M297)</f>
        <v/>
      </c>
      <c r="O297" s="13">
        <f>IF($A297="","",N297/('Settings'!$B$4*E297))</f>
        <v/>
      </c>
    </row>
    <row r="298">
      <c r="A298" s="14">
        <f>IF(INDEX('Employees'!$I$2:$I$101,INT((ROW()-2)/3)+1)="","",IF(INDEX('Employees'!$I$2:$I$101,INT((ROW()-2)/3)+1)&lt;&gt;"OK",NA(),INDEX('Employees'!$A$2:$A$101,INT((ROW()-2)/3)+1)))</f>
        <v/>
      </c>
      <c r="B298" s="8">
        <f>IF($A298="","",VLOOKUP($A298,'Employees'!$A$2:$I$101,2,FALSE))</f>
        <v/>
      </c>
      <c r="C298" s="8">
        <f>IF($A298="","",INDEX('Settings'!$H$11:$H$13,MOD(ROW()-2,3)+1))</f>
        <v/>
      </c>
      <c r="D298" s="8">
        <f>IF($A298="","",VLOOKUP($A298,'Employees'!$A$2:$I$101,4,FALSE))</f>
        <v/>
      </c>
      <c r="E298" s="13">
        <f>IF($A298="","",VLOOKUP($A298,'Employees'!$A$2:$I$101,5,FALSE))</f>
        <v/>
      </c>
      <c r="F298" s="6">
        <f>IF($A298="","",MAX('Settings'!$B$2,VLOOKUP($A298,'Employees'!$A$2:$I$101,3,FALSE)))</f>
        <v/>
      </c>
      <c r="G298" s="13">
        <f>IF($A298="","",IF(OR('Settings'!$B$7&lt;&gt;"OK",INDEX('Settings'!$F$11:$F$16,MATCH($D298&amp;"_"&amp;$C298,'Settings'!$E$11:$E$16,0))&lt;&gt;"OK"),NA(),INDEX('Settings'!$C$11:$C$16,MATCH($D298&amp;"_"&amp;$C298,'Settings'!$E$11:$E$16,0))*'Settings'!$B$4*$E298))</f>
        <v/>
      </c>
      <c r="H298" s="8">
        <f>IF($A298="","",INDEX('Settings'!$D$11:$D$16,MATCH($D298&amp;"_"&amp;$C298,'Settings'!$E$11:$E$16,0)))</f>
        <v/>
      </c>
      <c r="I298" s="13">
        <f>IF($A298="","",INDEX('Employees'!$F$2:$H$101,MATCH($A298,'Employees'!$A$2:$A$101,0),MATCH($C298,'Settings'!$H$11:$H$13,0)))</f>
        <v/>
      </c>
      <c r="J298" s="13">
        <f>IF($A298="","",IF(OR('Settings'!$B$3&lt;$F298,$F298&gt;'Settings'!$B$5),0,IF($H298="Front-loaded",$G298*('Settings'!$B$5-$F298+1)/('Settings'!$B$5-'Settings'!$B$2+1),$G298*(MIN('Settings'!$B$3,'Settings'!$B$5)-$F298+1)/('Settings'!$B$5-'Settings'!$B$2+1))))</f>
        <v/>
      </c>
      <c r="K298" s="13">
        <f>IF($A298="","",SUMIFS('Requests log'!$N$2:$N$1001,'Requests log'!$B$2:$B$1001,$A298,'Requests log'!$D$2:$D$1001,$C298))</f>
        <v/>
      </c>
      <c r="L298" s="13">
        <f>IF($A298="","",SUMIFS('Requests log'!$O$2:$O$1001,'Requests log'!$B$2:$B$1001,$A298,'Requests log'!$D$2:$D$1001,$C298))</f>
        <v/>
      </c>
      <c r="M298" s="13">
        <f>IF($A298="","",SUMIFS('Requests log'!$I$2:$I$1001,'Requests log'!$B$2:$B$1001,$A298,'Requests log'!$D$2:$D$1001,$C298,'Requests log'!$J$2:$J$1001,"Pending"))</f>
        <v/>
      </c>
      <c r="N298" s="13">
        <f>IF($A298="","",I298+J298-K298-L298-M298)</f>
        <v/>
      </c>
      <c r="O298" s="13">
        <f>IF($A298="","",N298/('Settings'!$B$4*E298))</f>
        <v/>
      </c>
    </row>
    <row r="299">
      <c r="A299" s="14">
        <f>IF(INDEX('Employees'!$I$2:$I$101,INT((ROW()-2)/3)+1)="","",IF(INDEX('Employees'!$I$2:$I$101,INT((ROW()-2)/3)+1)&lt;&gt;"OK",NA(),INDEX('Employees'!$A$2:$A$101,INT((ROW()-2)/3)+1)))</f>
        <v/>
      </c>
      <c r="B299" s="8">
        <f>IF($A299="","",VLOOKUP($A299,'Employees'!$A$2:$I$101,2,FALSE))</f>
        <v/>
      </c>
      <c r="C299" s="8">
        <f>IF($A299="","",INDEX('Settings'!$H$11:$H$13,MOD(ROW()-2,3)+1))</f>
        <v/>
      </c>
      <c r="D299" s="8">
        <f>IF($A299="","",VLOOKUP($A299,'Employees'!$A$2:$I$101,4,FALSE))</f>
        <v/>
      </c>
      <c r="E299" s="13">
        <f>IF($A299="","",VLOOKUP($A299,'Employees'!$A$2:$I$101,5,FALSE))</f>
        <v/>
      </c>
      <c r="F299" s="6">
        <f>IF($A299="","",MAX('Settings'!$B$2,VLOOKUP($A299,'Employees'!$A$2:$I$101,3,FALSE)))</f>
        <v/>
      </c>
      <c r="G299" s="13">
        <f>IF($A299="","",IF(OR('Settings'!$B$7&lt;&gt;"OK",INDEX('Settings'!$F$11:$F$16,MATCH($D299&amp;"_"&amp;$C299,'Settings'!$E$11:$E$16,0))&lt;&gt;"OK"),NA(),INDEX('Settings'!$C$11:$C$16,MATCH($D299&amp;"_"&amp;$C299,'Settings'!$E$11:$E$16,0))*'Settings'!$B$4*$E299))</f>
        <v/>
      </c>
      <c r="H299" s="8">
        <f>IF($A299="","",INDEX('Settings'!$D$11:$D$16,MATCH($D299&amp;"_"&amp;$C299,'Settings'!$E$11:$E$16,0)))</f>
        <v/>
      </c>
      <c r="I299" s="13">
        <f>IF($A299="","",INDEX('Employees'!$F$2:$H$101,MATCH($A299,'Employees'!$A$2:$A$101,0),MATCH($C299,'Settings'!$H$11:$H$13,0)))</f>
        <v/>
      </c>
      <c r="J299" s="13">
        <f>IF($A299="","",IF(OR('Settings'!$B$3&lt;$F299,$F299&gt;'Settings'!$B$5),0,IF($H299="Front-loaded",$G299*('Settings'!$B$5-$F299+1)/('Settings'!$B$5-'Settings'!$B$2+1),$G299*(MIN('Settings'!$B$3,'Settings'!$B$5)-$F299+1)/('Settings'!$B$5-'Settings'!$B$2+1))))</f>
        <v/>
      </c>
      <c r="K299" s="13">
        <f>IF($A299="","",SUMIFS('Requests log'!$N$2:$N$1001,'Requests log'!$B$2:$B$1001,$A299,'Requests log'!$D$2:$D$1001,$C299))</f>
        <v/>
      </c>
      <c r="L299" s="13">
        <f>IF($A299="","",SUMIFS('Requests log'!$O$2:$O$1001,'Requests log'!$B$2:$B$1001,$A299,'Requests log'!$D$2:$D$1001,$C299))</f>
        <v/>
      </c>
      <c r="M299" s="13">
        <f>IF($A299="","",SUMIFS('Requests log'!$I$2:$I$1001,'Requests log'!$B$2:$B$1001,$A299,'Requests log'!$D$2:$D$1001,$C299,'Requests log'!$J$2:$J$1001,"Pending"))</f>
        <v/>
      </c>
      <c r="N299" s="13">
        <f>IF($A299="","",I299+J299-K299-L299-M299)</f>
        <v/>
      </c>
      <c r="O299" s="13">
        <f>IF($A299="","",N299/('Settings'!$B$4*E299))</f>
        <v/>
      </c>
    </row>
    <row r="300">
      <c r="A300" s="14">
        <f>IF(INDEX('Employees'!$I$2:$I$101,INT((ROW()-2)/3)+1)="","",IF(INDEX('Employees'!$I$2:$I$101,INT((ROW()-2)/3)+1)&lt;&gt;"OK",NA(),INDEX('Employees'!$A$2:$A$101,INT((ROW()-2)/3)+1)))</f>
        <v/>
      </c>
      <c r="B300" s="8">
        <f>IF($A300="","",VLOOKUP($A300,'Employees'!$A$2:$I$101,2,FALSE))</f>
        <v/>
      </c>
      <c r="C300" s="8">
        <f>IF($A300="","",INDEX('Settings'!$H$11:$H$13,MOD(ROW()-2,3)+1))</f>
        <v/>
      </c>
      <c r="D300" s="8">
        <f>IF($A300="","",VLOOKUP($A300,'Employees'!$A$2:$I$101,4,FALSE))</f>
        <v/>
      </c>
      <c r="E300" s="13">
        <f>IF($A300="","",VLOOKUP($A300,'Employees'!$A$2:$I$101,5,FALSE))</f>
        <v/>
      </c>
      <c r="F300" s="6">
        <f>IF($A300="","",MAX('Settings'!$B$2,VLOOKUP($A300,'Employees'!$A$2:$I$101,3,FALSE)))</f>
        <v/>
      </c>
      <c r="G300" s="13">
        <f>IF($A300="","",IF(OR('Settings'!$B$7&lt;&gt;"OK",INDEX('Settings'!$F$11:$F$16,MATCH($D300&amp;"_"&amp;$C300,'Settings'!$E$11:$E$16,0))&lt;&gt;"OK"),NA(),INDEX('Settings'!$C$11:$C$16,MATCH($D300&amp;"_"&amp;$C300,'Settings'!$E$11:$E$16,0))*'Settings'!$B$4*$E300))</f>
        <v/>
      </c>
      <c r="H300" s="8">
        <f>IF($A300="","",INDEX('Settings'!$D$11:$D$16,MATCH($D300&amp;"_"&amp;$C300,'Settings'!$E$11:$E$16,0)))</f>
        <v/>
      </c>
      <c r="I300" s="13">
        <f>IF($A300="","",INDEX('Employees'!$F$2:$H$101,MATCH($A300,'Employees'!$A$2:$A$101,0),MATCH($C300,'Settings'!$H$11:$H$13,0)))</f>
        <v/>
      </c>
      <c r="J300" s="13">
        <f>IF($A300="","",IF(OR('Settings'!$B$3&lt;$F300,$F300&gt;'Settings'!$B$5),0,IF($H300="Front-loaded",$G300*('Settings'!$B$5-$F300+1)/('Settings'!$B$5-'Settings'!$B$2+1),$G300*(MIN('Settings'!$B$3,'Settings'!$B$5)-$F300+1)/('Settings'!$B$5-'Settings'!$B$2+1))))</f>
        <v/>
      </c>
      <c r="K300" s="13">
        <f>IF($A300="","",SUMIFS('Requests log'!$N$2:$N$1001,'Requests log'!$B$2:$B$1001,$A300,'Requests log'!$D$2:$D$1001,$C300))</f>
        <v/>
      </c>
      <c r="L300" s="13">
        <f>IF($A300="","",SUMIFS('Requests log'!$O$2:$O$1001,'Requests log'!$B$2:$B$1001,$A300,'Requests log'!$D$2:$D$1001,$C300))</f>
        <v/>
      </c>
      <c r="M300" s="13">
        <f>IF($A300="","",SUMIFS('Requests log'!$I$2:$I$1001,'Requests log'!$B$2:$B$1001,$A300,'Requests log'!$D$2:$D$1001,$C300,'Requests log'!$J$2:$J$1001,"Pending"))</f>
        <v/>
      </c>
      <c r="N300" s="13">
        <f>IF($A300="","",I300+J300-K300-L300-M300)</f>
        <v/>
      </c>
      <c r="O300" s="13">
        <f>IF($A300="","",N300/('Settings'!$B$4*E300))</f>
        <v/>
      </c>
    </row>
    <row r="301">
      <c r="A301" s="14">
        <f>IF(INDEX('Employees'!$I$2:$I$101,INT((ROW()-2)/3)+1)="","",IF(INDEX('Employees'!$I$2:$I$101,INT((ROW()-2)/3)+1)&lt;&gt;"OK",NA(),INDEX('Employees'!$A$2:$A$101,INT((ROW()-2)/3)+1)))</f>
        <v/>
      </c>
      <c r="B301" s="8">
        <f>IF($A301="","",VLOOKUP($A301,'Employees'!$A$2:$I$101,2,FALSE))</f>
        <v/>
      </c>
      <c r="C301" s="8">
        <f>IF($A301="","",INDEX('Settings'!$H$11:$H$13,MOD(ROW()-2,3)+1))</f>
        <v/>
      </c>
      <c r="D301" s="8">
        <f>IF($A301="","",VLOOKUP($A301,'Employees'!$A$2:$I$101,4,FALSE))</f>
        <v/>
      </c>
      <c r="E301" s="13">
        <f>IF($A301="","",VLOOKUP($A301,'Employees'!$A$2:$I$101,5,FALSE))</f>
        <v/>
      </c>
      <c r="F301" s="6">
        <f>IF($A301="","",MAX('Settings'!$B$2,VLOOKUP($A301,'Employees'!$A$2:$I$101,3,FALSE)))</f>
        <v/>
      </c>
      <c r="G301" s="13">
        <f>IF($A301="","",IF(OR('Settings'!$B$7&lt;&gt;"OK",INDEX('Settings'!$F$11:$F$16,MATCH($D301&amp;"_"&amp;$C301,'Settings'!$E$11:$E$16,0))&lt;&gt;"OK"),NA(),INDEX('Settings'!$C$11:$C$16,MATCH($D301&amp;"_"&amp;$C301,'Settings'!$E$11:$E$16,0))*'Settings'!$B$4*$E301))</f>
        <v/>
      </c>
      <c r="H301" s="8">
        <f>IF($A301="","",INDEX('Settings'!$D$11:$D$16,MATCH($D301&amp;"_"&amp;$C301,'Settings'!$E$11:$E$16,0)))</f>
        <v/>
      </c>
      <c r="I301" s="13">
        <f>IF($A301="","",INDEX('Employees'!$F$2:$H$101,MATCH($A301,'Employees'!$A$2:$A$101,0),MATCH($C301,'Settings'!$H$11:$H$13,0)))</f>
        <v/>
      </c>
      <c r="J301" s="13">
        <f>IF($A301="","",IF(OR('Settings'!$B$3&lt;$F301,$F301&gt;'Settings'!$B$5),0,IF($H301="Front-loaded",$G301*('Settings'!$B$5-$F301+1)/('Settings'!$B$5-'Settings'!$B$2+1),$G301*(MIN('Settings'!$B$3,'Settings'!$B$5)-$F301+1)/('Settings'!$B$5-'Settings'!$B$2+1))))</f>
        <v/>
      </c>
      <c r="K301" s="13">
        <f>IF($A301="","",SUMIFS('Requests log'!$N$2:$N$1001,'Requests log'!$B$2:$B$1001,$A301,'Requests log'!$D$2:$D$1001,$C301))</f>
        <v/>
      </c>
      <c r="L301" s="13">
        <f>IF($A301="","",SUMIFS('Requests log'!$O$2:$O$1001,'Requests log'!$B$2:$B$1001,$A301,'Requests log'!$D$2:$D$1001,$C301))</f>
        <v/>
      </c>
      <c r="M301" s="13">
        <f>IF($A301="","",SUMIFS('Requests log'!$I$2:$I$1001,'Requests log'!$B$2:$B$1001,$A301,'Requests log'!$D$2:$D$1001,$C301,'Requests log'!$J$2:$J$1001,"Pending"))</f>
        <v/>
      </c>
      <c r="N301" s="13">
        <f>IF($A301="","",I301+J301-K301-L301-M301)</f>
        <v/>
      </c>
      <c r="O301" s="13">
        <f>IF($A301="","",N301/('Settings'!$B$4*E301))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1:O301"/>
  <conditionalFormatting sqref="N2:O301">
    <cfRule type="expression" priority="1" dxfId="0" stopIfTrue="1">
      <formula>AND(ISNUMBER($N2),$N2&lt;0)</formula>
    </cfRule>
    <cfRule type="expression" priority="2" dxfId="1" stopIfTrue="1">
      <formula>AND(ISNUMBER($N2),$N2&gt;=0,$O2&lt;1)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24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3" t="inlineStr">
        <is>
          <t>Approved and pending time off</t>
        </is>
      </c>
    </row>
    <row r="2">
      <c r="A2" s="3" t="inlineStr">
        <is>
          <t>Employee ID</t>
        </is>
      </c>
      <c r="B2" s="2" t="inlineStr">
        <is>
          <t>All</t>
        </is>
      </c>
      <c r="D2" s="15">
        <f>DATE(YEAR('Settings'!$B$2),'Settings'!$B$6,1)</f>
        <v/>
      </c>
    </row>
    <row r="3" ht="28" customHeight="1">
      <c r="A3" s="8">
        <f>IF(OR('Settings'!$B$7&lt;&gt;"OK",COUNTIFS('Requests log'!$P$2:$P$1001,"CHECK SETTINGS")+COUNTIFS('Requests log'!$P$2:$P$1001,"CHECK ID / TYPE")+COUNTIFS('Requests log'!$P$2:$P$1001,"CHECK DATES / FRACTION")+COUNTIFS('Requests log'!$P$2:$P$1001,"CHECK DATES / FRACTION / STATUS")+COUNTIFS('Requests log'!$P$2:$P$1001,"ADD DECISION RECORD")+COUNTIFS('Requests log'!$P$2:$P$1001,"OVERLAPPING ACTIVE REQUESTS")+COUNTIFS('Requests log'!$P$2:$P$1001,"NO WORKDAYS")+COUNTIFS('Employees'!$I$2:$I$101,"CHECK EMPLOYEE INPUTS")&gt;0),"Fix input checks before using this calendar.","Colors show dates with leave; a half day colors the date too.")</f>
        <v/>
      </c>
    </row>
    <row r="4" ht="42" customHeight="1">
      <c r="B4" s="1" t="inlineStr">
        <is>
          <t>Monday</t>
        </is>
      </c>
      <c r="C4" s="1" t="inlineStr">
        <is>
          <t>Tuesday</t>
        </is>
      </c>
      <c r="D4" s="1" t="inlineStr">
        <is>
          <t>Wednesday</t>
        </is>
      </c>
      <c r="E4" s="1" t="inlineStr">
        <is>
          <t>Thursday</t>
        </is>
      </c>
      <c r="F4" s="1" t="inlineStr">
        <is>
          <t>Friday</t>
        </is>
      </c>
      <c r="G4" s="1" t="inlineStr">
        <is>
          <t>Saturday</t>
        </is>
      </c>
      <c r="H4" s="1" t="inlineStr">
        <is>
          <t>Sunday</t>
        </is>
      </c>
    </row>
    <row r="5" ht="56" customHeight="1">
      <c r="B5" s="16">
        <f>DATE(YEAR('Settings'!$B$2),'Settings'!$B$6,1)-WEEKDAY(DATE(YEAR('Settings'!$B$2),'Settings'!$B$6,1),2)+1+(ROW()-5)*7+COLUMN()-2</f>
        <v/>
      </c>
      <c r="C5" s="16">
        <f>DATE(YEAR('Settings'!$B$2),'Settings'!$B$6,1)-WEEKDAY(DATE(YEAR('Settings'!$B$2),'Settings'!$B$6,1),2)+1+(ROW()-5)*7+COLUMN()-2</f>
        <v/>
      </c>
      <c r="D5" s="16">
        <f>DATE(YEAR('Settings'!$B$2),'Settings'!$B$6,1)-WEEKDAY(DATE(YEAR('Settings'!$B$2),'Settings'!$B$6,1),2)+1+(ROW()-5)*7+COLUMN()-2</f>
        <v/>
      </c>
      <c r="E5" s="16">
        <f>DATE(YEAR('Settings'!$B$2),'Settings'!$B$6,1)-WEEKDAY(DATE(YEAR('Settings'!$B$2),'Settings'!$B$6,1),2)+1+(ROW()-5)*7+COLUMN()-2</f>
        <v/>
      </c>
      <c r="F5" s="16">
        <f>DATE(YEAR('Settings'!$B$2),'Settings'!$B$6,1)-WEEKDAY(DATE(YEAR('Settings'!$B$2),'Settings'!$B$6,1),2)+1+(ROW()-5)*7+COLUMN()-2</f>
        <v/>
      </c>
      <c r="G5" s="16">
        <f>DATE(YEAR('Settings'!$B$2),'Settings'!$B$6,1)-WEEKDAY(DATE(YEAR('Settings'!$B$2),'Settings'!$B$6,1),2)+1+(ROW()-5)*7+COLUMN()-2</f>
        <v/>
      </c>
      <c r="H5" s="16">
        <f>DATE(YEAR('Settings'!$B$2),'Settings'!$B$6,1)-WEEKDAY(DATE(YEAR('Settings'!$B$2),'Settings'!$B$6,1),2)+1+(ROW()-5)*7+COLUMN()-2</f>
        <v/>
      </c>
    </row>
    <row r="6" ht="56" customHeight="1">
      <c r="B6" s="16">
        <f>DATE(YEAR('Settings'!$B$2),'Settings'!$B$6,1)-WEEKDAY(DATE(YEAR('Settings'!$B$2),'Settings'!$B$6,1),2)+1+(ROW()-5)*7+COLUMN()-2</f>
        <v/>
      </c>
      <c r="C6" s="16">
        <f>DATE(YEAR('Settings'!$B$2),'Settings'!$B$6,1)-WEEKDAY(DATE(YEAR('Settings'!$B$2),'Settings'!$B$6,1),2)+1+(ROW()-5)*7+COLUMN()-2</f>
        <v/>
      </c>
      <c r="D6" s="16">
        <f>DATE(YEAR('Settings'!$B$2),'Settings'!$B$6,1)-WEEKDAY(DATE(YEAR('Settings'!$B$2),'Settings'!$B$6,1),2)+1+(ROW()-5)*7+COLUMN()-2</f>
        <v/>
      </c>
      <c r="E6" s="16">
        <f>DATE(YEAR('Settings'!$B$2),'Settings'!$B$6,1)-WEEKDAY(DATE(YEAR('Settings'!$B$2),'Settings'!$B$6,1),2)+1+(ROW()-5)*7+COLUMN()-2</f>
        <v/>
      </c>
      <c r="F6" s="16">
        <f>DATE(YEAR('Settings'!$B$2),'Settings'!$B$6,1)-WEEKDAY(DATE(YEAR('Settings'!$B$2),'Settings'!$B$6,1),2)+1+(ROW()-5)*7+COLUMN()-2</f>
        <v/>
      </c>
      <c r="G6" s="16">
        <f>DATE(YEAR('Settings'!$B$2),'Settings'!$B$6,1)-WEEKDAY(DATE(YEAR('Settings'!$B$2),'Settings'!$B$6,1),2)+1+(ROW()-5)*7+COLUMN()-2</f>
        <v/>
      </c>
      <c r="H6" s="16">
        <f>DATE(YEAR('Settings'!$B$2),'Settings'!$B$6,1)-WEEKDAY(DATE(YEAR('Settings'!$B$2),'Settings'!$B$6,1),2)+1+(ROW()-5)*7+COLUMN()-2</f>
        <v/>
      </c>
    </row>
    <row r="7" ht="56" customHeight="1">
      <c r="B7" s="16">
        <f>DATE(YEAR('Settings'!$B$2),'Settings'!$B$6,1)-WEEKDAY(DATE(YEAR('Settings'!$B$2),'Settings'!$B$6,1),2)+1+(ROW()-5)*7+COLUMN()-2</f>
        <v/>
      </c>
      <c r="C7" s="16">
        <f>DATE(YEAR('Settings'!$B$2),'Settings'!$B$6,1)-WEEKDAY(DATE(YEAR('Settings'!$B$2),'Settings'!$B$6,1),2)+1+(ROW()-5)*7+COLUMN()-2</f>
        <v/>
      </c>
      <c r="D7" s="16">
        <f>DATE(YEAR('Settings'!$B$2),'Settings'!$B$6,1)-WEEKDAY(DATE(YEAR('Settings'!$B$2),'Settings'!$B$6,1),2)+1+(ROW()-5)*7+COLUMN()-2</f>
        <v/>
      </c>
      <c r="E7" s="16">
        <f>DATE(YEAR('Settings'!$B$2),'Settings'!$B$6,1)-WEEKDAY(DATE(YEAR('Settings'!$B$2),'Settings'!$B$6,1),2)+1+(ROW()-5)*7+COLUMN()-2</f>
        <v/>
      </c>
      <c r="F7" s="16">
        <f>DATE(YEAR('Settings'!$B$2),'Settings'!$B$6,1)-WEEKDAY(DATE(YEAR('Settings'!$B$2),'Settings'!$B$6,1),2)+1+(ROW()-5)*7+COLUMN()-2</f>
        <v/>
      </c>
      <c r="G7" s="16">
        <f>DATE(YEAR('Settings'!$B$2),'Settings'!$B$6,1)-WEEKDAY(DATE(YEAR('Settings'!$B$2),'Settings'!$B$6,1),2)+1+(ROW()-5)*7+COLUMN()-2</f>
        <v/>
      </c>
      <c r="H7" s="16">
        <f>DATE(YEAR('Settings'!$B$2),'Settings'!$B$6,1)-WEEKDAY(DATE(YEAR('Settings'!$B$2),'Settings'!$B$6,1),2)+1+(ROW()-5)*7+COLUMN()-2</f>
        <v/>
      </c>
    </row>
    <row r="8" ht="56" customHeight="1">
      <c r="B8" s="16">
        <f>DATE(YEAR('Settings'!$B$2),'Settings'!$B$6,1)-WEEKDAY(DATE(YEAR('Settings'!$B$2),'Settings'!$B$6,1),2)+1+(ROW()-5)*7+COLUMN()-2</f>
        <v/>
      </c>
      <c r="C8" s="16">
        <f>DATE(YEAR('Settings'!$B$2),'Settings'!$B$6,1)-WEEKDAY(DATE(YEAR('Settings'!$B$2),'Settings'!$B$6,1),2)+1+(ROW()-5)*7+COLUMN()-2</f>
        <v/>
      </c>
      <c r="D8" s="16">
        <f>DATE(YEAR('Settings'!$B$2),'Settings'!$B$6,1)-WEEKDAY(DATE(YEAR('Settings'!$B$2),'Settings'!$B$6,1),2)+1+(ROW()-5)*7+COLUMN()-2</f>
        <v/>
      </c>
      <c r="E8" s="16">
        <f>DATE(YEAR('Settings'!$B$2),'Settings'!$B$6,1)-WEEKDAY(DATE(YEAR('Settings'!$B$2),'Settings'!$B$6,1),2)+1+(ROW()-5)*7+COLUMN()-2</f>
        <v/>
      </c>
      <c r="F8" s="16">
        <f>DATE(YEAR('Settings'!$B$2),'Settings'!$B$6,1)-WEEKDAY(DATE(YEAR('Settings'!$B$2),'Settings'!$B$6,1),2)+1+(ROW()-5)*7+COLUMN()-2</f>
        <v/>
      </c>
      <c r="G8" s="16">
        <f>DATE(YEAR('Settings'!$B$2),'Settings'!$B$6,1)-WEEKDAY(DATE(YEAR('Settings'!$B$2),'Settings'!$B$6,1),2)+1+(ROW()-5)*7+COLUMN()-2</f>
        <v/>
      </c>
      <c r="H8" s="16">
        <f>DATE(YEAR('Settings'!$B$2),'Settings'!$B$6,1)-WEEKDAY(DATE(YEAR('Settings'!$B$2),'Settings'!$B$6,1),2)+1+(ROW()-5)*7+COLUMN()-2</f>
        <v/>
      </c>
    </row>
    <row r="9" ht="56" customHeight="1">
      <c r="B9" s="16">
        <f>DATE(YEAR('Settings'!$B$2),'Settings'!$B$6,1)-WEEKDAY(DATE(YEAR('Settings'!$B$2),'Settings'!$B$6,1),2)+1+(ROW()-5)*7+COLUMN()-2</f>
        <v/>
      </c>
      <c r="C9" s="16">
        <f>DATE(YEAR('Settings'!$B$2),'Settings'!$B$6,1)-WEEKDAY(DATE(YEAR('Settings'!$B$2),'Settings'!$B$6,1),2)+1+(ROW()-5)*7+COLUMN()-2</f>
        <v/>
      </c>
      <c r="D9" s="16">
        <f>DATE(YEAR('Settings'!$B$2),'Settings'!$B$6,1)-WEEKDAY(DATE(YEAR('Settings'!$B$2),'Settings'!$B$6,1),2)+1+(ROW()-5)*7+COLUMN()-2</f>
        <v/>
      </c>
      <c r="E9" s="16">
        <f>DATE(YEAR('Settings'!$B$2),'Settings'!$B$6,1)-WEEKDAY(DATE(YEAR('Settings'!$B$2),'Settings'!$B$6,1),2)+1+(ROW()-5)*7+COLUMN()-2</f>
        <v/>
      </c>
      <c r="F9" s="16">
        <f>DATE(YEAR('Settings'!$B$2),'Settings'!$B$6,1)-WEEKDAY(DATE(YEAR('Settings'!$B$2),'Settings'!$B$6,1),2)+1+(ROW()-5)*7+COLUMN()-2</f>
        <v/>
      </c>
      <c r="G9" s="16">
        <f>DATE(YEAR('Settings'!$B$2),'Settings'!$B$6,1)-WEEKDAY(DATE(YEAR('Settings'!$B$2),'Settings'!$B$6,1),2)+1+(ROW()-5)*7+COLUMN()-2</f>
        <v/>
      </c>
      <c r="H9" s="16">
        <f>DATE(YEAR('Settings'!$B$2),'Settings'!$B$6,1)-WEEKDAY(DATE(YEAR('Settings'!$B$2),'Settings'!$B$6,1),2)+1+(ROW()-5)*7+COLUMN()-2</f>
        <v/>
      </c>
    </row>
    <row r="10" ht="56" customHeight="1">
      <c r="B10" s="16">
        <f>DATE(YEAR('Settings'!$B$2),'Settings'!$B$6,1)-WEEKDAY(DATE(YEAR('Settings'!$B$2),'Settings'!$B$6,1),2)+1+(ROW()-5)*7+COLUMN()-2</f>
        <v/>
      </c>
      <c r="C10" s="16">
        <f>DATE(YEAR('Settings'!$B$2),'Settings'!$B$6,1)-WEEKDAY(DATE(YEAR('Settings'!$B$2),'Settings'!$B$6,1),2)+1+(ROW()-5)*7+COLUMN()-2</f>
        <v/>
      </c>
      <c r="D10" s="16">
        <f>DATE(YEAR('Settings'!$B$2),'Settings'!$B$6,1)-WEEKDAY(DATE(YEAR('Settings'!$B$2),'Settings'!$B$6,1),2)+1+(ROW()-5)*7+COLUMN()-2</f>
        <v/>
      </c>
      <c r="E10" s="16">
        <f>DATE(YEAR('Settings'!$B$2),'Settings'!$B$6,1)-WEEKDAY(DATE(YEAR('Settings'!$B$2),'Settings'!$B$6,1),2)+1+(ROW()-5)*7+COLUMN()-2</f>
        <v/>
      </c>
      <c r="F10" s="16">
        <f>DATE(YEAR('Settings'!$B$2),'Settings'!$B$6,1)-WEEKDAY(DATE(YEAR('Settings'!$B$2),'Settings'!$B$6,1),2)+1+(ROW()-5)*7+COLUMN()-2</f>
        <v/>
      </c>
      <c r="G10" s="16">
        <f>DATE(YEAR('Settings'!$B$2),'Settings'!$B$6,1)-WEEKDAY(DATE(YEAR('Settings'!$B$2),'Settings'!$B$6,1),2)+1+(ROW()-5)*7+COLUMN()-2</f>
        <v/>
      </c>
      <c r="H10" s="16">
        <f>DATE(YEAR('Settings'!$B$2),'Settings'!$B$6,1)-WEEKDAY(DATE(YEAR('Settings'!$B$2),'Settings'!$B$6,1),2)+1+(ROW()-5)*7+COLUMN()-2</f>
        <v/>
      </c>
    </row>
    <row r="12" ht="34" customHeight="1">
      <c r="A12" s="3" t="inlineStr">
        <is>
          <t>Sage: approved. Amber: pending only. Gray: weekend / closure. Select an employee for detail.</t>
        </is>
      </c>
    </row>
    <row r="13" hidden="1">
      <c r="A13" s="3" t="inlineStr">
        <is>
          <t>Approved entry counts</t>
        </is>
      </c>
    </row>
    <row r="14" hidden="1">
      <c r="B14" s="17">
        <f>IF(OR(MONTH(B5)&lt;&gt;'Settings'!$B$6,WEEKDAY(B5,2)&gt;5,COUNTIFS('Holidays'!$A$2:$A$51,B5)&gt;0),0,IF($B$2="All",COUNTIFS('Requests log'!$E$2:$E$1001,"&lt;="&amp;B5,'Requests log'!$F$2:$F$1001,"&gt;="&amp;B5,'Requests log'!$J$2:$J$1001,"Approved",'Requests log'!$P$2:$P$1001,"OK"),COUNTIFS('Requests log'!$E$2:$E$1001,"&lt;="&amp;B5,'Requests log'!$F$2:$F$1001,"&gt;="&amp;B5,'Requests log'!$J$2:$J$1001,"Approved",'Requests log'!$P$2:$P$1001,"OK",'Requests log'!$B$2:$B$1001,$B$2)))</f>
        <v/>
      </c>
      <c r="C14" s="17">
        <f>IF(OR(MONTH(C5)&lt;&gt;'Settings'!$B$6,WEEKDAY(C5,2)&gt;5,COUNTIFS('Holidays'!$A$2:$A$51,C5)&gt;0),0,IF($B$2="All",COUNTIFS('Requests log'!$E$2:$E$1001,"&lt;="&amp;C5,'Requests log'!$F$2:$F$1001,"&gt;="&amp;C5,'Requests log'!$J$2:$J$1001,"Approved",'Requests log'!$P$2:$P$1001,"OK"),COUNTIFS('Requests log'!$E$2:$E$1001,"&lt;="&amp;C5,'Requests log'!$F$2:$F$1001,"&gt;="&amp;C5,'Requests log'!$J$2:$J$1001,"Approved",'Requests log'!$P$2:$P$1001,"OK",'Requests log'!$B$2:$B$1001,$B$2)))</f>
        <v/>
      </c>
      <c r="D14" s="17">
        <f>IF(OR(MONTH(D5)&lt;&gt;'Settings'!$B$6,WEEKDAY(D5,2)&gt;5,COUNTIFS('Holidays'!$A$2:$A$51,D5)&gt;0),0,IF($B$2="All",COUNTIFS('Requests log'!$E$2:$E$1001,"&lt;="&amp;D5,'Requests log'!$F$2:$F$1001,"&gt;="&amp;D5,'Requests log'!$J$2:$J$1001,"Approved",'Requests log'!$P$2:$P$1001,"OK"),COUNTIFS('Requests log'!$E$2:$E$1001,"&lt;="&amp;D5,'Requests log'!$F$2:$F$1001,"&gt;="&amp;D5,'Requests log'!$J$2:$J$1001,"Approved",'Requests log'!$P$2:$P$1001,"OK",'Requests log'!$B$2:$B$1001,$B$2)))</f>
        <v/>
      </c>
      <c r="E14" s="17">
        <f>IF(OR(MONTH(E5)&lt;&gt;'Settings'!$B$6,WEEKDAY(E5,2)&gt;5,COUNTIFS('Holidays'!$A$2:$A$51,E5)&gt;0),0,IF($B$2="All",COUNTIFS('Requests log'!$E$2:$E$1001,"&lt;="&amp;E5,'Requests log'!$F$2:$F$1001,"&gt;="&amp;E5,'Requests log'!$J$2:$J$1001,"Approved",'Requests log'!$P$2:$P$1001,"OK"),COUNTIFS('Requests log'!$E$2:$E$1001,"&lt;="&amp;E5,'Requests log'!$F$2:$F$1001,"&gt;="&amp;E5,'Requests log'!$J$2:$J$1001,"Approved",'Requests log'!$P$2:$P$1001,"OK",'Requests log'!$B$2:$B$1001,$B$2)))</f>
        <v/>
      </c>
      <c r="F14" s="17">
        <f>IF(OR(MONTH(F5)&lt;&gt;'Settings'!$B$6,WEEKDAY(F5,2)&gt;5,COUNTIFS('Holidays'!$A$2:$A$51,F5)&gt;0),0,IF($B$2="All",COUNTIFS('Requests log'!$E$2:$E$1001,"&lt;="&amp;F5,'Requests log'!$F$2:$F$1001,"&gt;="&amp;F5,'Requests log'!$J$2:$J$1001,"Approved",'Requests log'!$P$2:$P$1001,"OK"),COUNTIFS('Requests log'!$E$2:$E$1001,"&lt;="&amp;F5,'Requests log'!$F$2:$F$1001,"&gt;="&amp;F5,'Requests log'!$J$2:$J$1001,"Approved",'Requests log'!$P$2:$P$1001,"OK",'Requests log'!$B$2:$B$1001,$B$2)))</f>
        <v/>
      </c>
      <c r="G14" s="17">
        <f>IF(OR(MONTH(G5)&lt;&gt;'Settings'!$B$6,WEEKDAY(G5,2)&gt;5,COUNTIFS('Holidays'!$A$2:$A$51,G5)&gt;0),0,IF($B$2="All",COUNTIFS('Requests log'!$E$2:$E$1001,"&lt;="&amp;G5,'Requests log'!$F$2:$F$1001,"&gt;="&amp;G5,'Requests log'!$J$2:$J$1001,"Approved",'Requests log'!$P$2:$P$1001,"OK"),COUNTIFS('Requests log'!$E$2:$E$1001,"&lt;="&amp;G5,'Requests log'!$F$2:$F$1001,"&gt;="&amp;G5,'Requests log'!$J$2:$J$1001,"Approved",'Requests log'!$P$2:$P$1001,"OK",'Requests log'!$B$2:$B$1001,$B$2)))</f>
        <v/>
      </c>
      <c r="H14" s="17">
        <f>IF(OR(MONTH(H5)&lt;&gt;'Settings'!$B$6,WEEKDAY(H5,2)&gt;5,COUNTIFS('Holidays'!$A$2:$A$51,H5)&gt;0),0,IF($B$2="All",COUNTIFS('Requests log'!$E$2:$E$1001,"&lt;="&amp;H5,'Requests log'!$F$2:$F$1001,"&gt;="&amp;H5,'Requests log'!$J$2:$J$1001,"Approved",'Requests log'!$P$2:$P$1001,"OK"),COUNTIFS('Requests log'!$E$2:$E$1001,"&lt;="&amp;H5,'Requests log'!$F$2:$F$1001,"&gt;="&amp;H5,'Requests log'!$J$2:$J$1001,"Approved",'Requests log'!$P$2:$P$1001,"OK",'Requests log'!$B$2:$B$1001,$B$2)))</f>
        <v/>
      </c>
    </row>
    <row r="15" hidden="1">
      <c r="B15" s="17">
        <f>IF(OR(MONTH(B6)&lt;&gt;'Settings'!$B$6,WEEKDAY(B6,2)&gt;5,COUNTIFS('Holidays'!$A$2:$A$51,B6)&gt;0),0,IF($B$2="All",COUNTIFS('Requests log'!$E$2:$E$1001,"&lt;="&amp;B6,'Requests log'!$F$2:$F$1001,"&gt;="&amp;B6,'Requests log'!$J$2:$J$1001,"Approved",'Requests log'!$P$2:$P$1001,"OK"),COUNTIFS('Requests log'!$E$2:$E$1001,"&lt;="&amp;B6,'Requests log'!$F$2:$F$1001,"&gt;="&amp;B6,'Requests log'!$J$2:$J$1001,"Approved",'Requests log'!$P$2:$P$1001,"OK",'Requests log'!$B$2:$B$1001,$B$2)))</f>
        <v/>
      </c>
      <c r="C15" s="17">
        <f>IF(OR(MONTH(C6)&lt;&gt;'Settings'!$B$6,WEEKDAY(C6,2)&gt;5,COUNTIFS('Holidays'!$A$2:$A$51,C6)&gt;0),0,IF($B$2="All",COUNTIFS('Requests log'!$E$2:$E$1001,"&lt;="&amp;C6,'Requests log'!$F$2:$F$1001,"&gt;="&amp;C6,'Requests log'!$J$2:$J$1001,"Approved",'Requests log'!$P$2:$P$1001,"OK"),COUNTIFS('Requests log'!$E$2:$E$1001,"&lt;="&amp;C6,'Requests log'!$F$2:$F$1001,"&gt;="&amp;C6,'Requests log'!$J$2:$J$1001,"Approved",'Requests log'!$P$2:$P$1001,"OK",'Requests log'!$B$2:$B$1001,$B$2)))</f>
        <v/>
      </c>
      <c r="D15" s="17">
        <f>IF(OR(MONTH(D6)&lt;&gt;'Settings'!$B$6,WEEKDAY(D6,2)&gt;5,COUNTIFS('Holidays'!$A$2:$A$51,D6)&gt;0),0,IF($B$2="All",COUNTIFS('Requests log'!$E$2:$E$1001,"&lt;="&amp;D6,'Requests log'!$F$2:$F$1001,"&gt;="&amp;D6,'Requests log'!$J$2:$J$1001,"Approved",'Requests log'!$P$2:$P$1001,"OK"),COUNTIFS('Requests log'!$E$2:$E$1001,"&lt;="&amp;D6,'Requests log'!$F$2:$F$1001,"&gt;="&amp;D6,'Requests log'!$J$2:$J$1001,"Approved",'Requests log'!$P$2:$P$1001,"OK",'Requests log'!$B$2:$B$1001,$B$2)))</f>
        <v/>
      </c>
      <c r="E15" s="17">
        <f>IF(OR(MONTH(E6)&lt;&gt;'Settings'!$B$6,WEEKDAY(E6,2)&gt;5,COUNTIFS('Holidays'!$A$2:$A$51,E6)&gt;0),0,IF($B$2="All",COUNTIFS('Requests log'!$E$2:$E$1001,"&lt;="&amp;E6,'Requests log'!$F$2:$F$1001,"&gt;="&amp;E6,'Requests log'!$J$2:$J$1001,"Approved",'Requests log'!$P$2:$P$1001,"OK"),COUNTIFS('Requests log'!$E$2:$E$1001,"&lt;="&amp;E6,'Requests log'!$F$2:$F$1001,"&gt;="&amp;E6,'Requests log'!$J$2:$J$1001,"Approved",'Requests log'!$P$2:$P$1001,"OK",'Requests log'!$B$2:$B$1001,$B$2)))</f>
        <v/>
      </c>
      <c r="F15" s="17">
        <f>IF(OR(MONTH(F6)&lt;&gt;'Settings'!$B$6,WEEKDAY(F6,2)&gt;5,COUNTIFS('Holidays'!$A$2:$A$51,F6)&gt;0),0,IF($B$2="All",COUNTIFS('Requests log'!$E$2:$E$1001,"&lt;="&amp;F6,'Requests log'!$F$2:$F$1001,"&gt;="&amp;F6,'Requests log'!$J$2:$J$1001,"Approved",'Requests log'!$P$2:$P$1001,"OK"),COUNTIFS('Requests log'!$E$2:$E$1001,"&lt;="&amp;F6,'Requests log'!$F$2:$F$1001,"&gt;="&amp;F6,'Requests log'!$J$2:$J$1001,"Approved",'Requests log'!$P$2:$P$1001,"OK",'Requests log'!$B$2:$B$1001,$B$2)))</f>
        <v/>
      </c>
      <c r="G15" s="17">
        <f>IF(OR(MONTH(G6)&lt;&gt;'Settings'!$B$6,WEEKDAY(G6,2)&gt;5,COUNTIFS('Holidays'!$A$2:$A$51,G6)&gt;0),0,IF($B$2="All",COUNTIFS('Requests log'!$E$2:$E$1001,"&lt;="&amp;G6,'Requests log'!$F$2:$F$1001,"&gt;="&amp;G6,'Requests log'!$J$2:$J$1001,"Approved",'Requests log'!$P$2:$P$1001,"OK"),COUNTIFS('Requests log'!$E$2:$E$1001,"&lt;="&amp;G6,'Requests log'!$F$2:$F$1001,"&gt;="&amp;G6,'Requests log'!$J$2:$J$1001,"Approved",'Requests log'!$P$2:$P$1001,"OK",'Requests log'!$B$2:$B$1001,$B$2)))</f>
        <v/>
      </c>
      <c r="H15" s="17">
        <f>IF(OR(MONTH(H6)&lt;&gt;'Settings'!$B$6,WEEKDAY(H6,2)&gt;5,COUNTIFS('Holidays'!$A$2:$A$51,H6)&gt;0),0,IF($B$2="All",COUNTIFS('Requests log'!$E$2:$E$1001,"&lt;="&amp;H6,'Requests log'!$F$2:$F$1001,"&gt;="&amp;H6,'Requests log'!$J$2:$J$1001,"Approved",'Requests log'!$P$2:$P$1001,"OK"),COUNTIFS('Requests log'!$E$2:$E$1001,"&lt;="&amp;H6,'Requests log'!$F$2:$F$1001,"&gt;="&amp;H6,'Requests log'!$J$2:$J$1001,"Approved",'Requests log'!$P$2:$P$1001,"OK",'Requests log'!$B$2:$B$1001,$B$2)))</f>
        <v/>
      </c>
    </row>
    <row r="16" hidden="1">
      <c r="B16" s="17">
        <f>IF(OR(MONTH(B7)&lt;&gt;'Settings'!$B$6,WEEKDAY(B7,2)&gt;5,COUNTIFS('Holidays'!$A$2:$A$51,B7)&gt;0),0,IF($B$2="All",COUNTIFS('Requests log'!$E$2:$E$1001,"&lt;="&amp;B7,'Requests log'!$F$2:$F$1001,"&gt;="&amp;B7,'Requests log'!$J$2:$J$1001,"Approved",'Requests log'!$P$2:$P$1001,"OK"),COUNTIFS('Requests log'!$E$2:$E$1001,"&lt;="&amp;B7,'Requests log'!$F$2:$F$1001,"&gt;="&amp;B7,'Requests log'!$J$2:$J$1001,"Approved",'Requests log'!$P$2:$P$1001,"OK",'Requests log'!$B$2:$B$1001,$B$2)))</f>
        <v/>
      </c>
      <c r="C16" s="17">
        <f>IF(OR(MONTH(C7)&lt;&gt;'Settings'!$B$6,WEEKDAY(C7,2)&gt;5,COUNTIFS('Holidays'!$A$2:$A$51,C7)&gt;0),0,IF($B$2="All",COUNTIFS('Requests log'!$E$2:$E$1001,"&lt;="&amp;C7,'Requests log'!$F$2:$F$1001,"&gt;="&amp;C7,'Requests log'!$J$2:$J$1001,"Approved",'Requests log'!$P$2:$P$1001,"OK"),COUNTIFS('Requests log'!$E$2:$E$1001,"&lt;="&amp;C7,'Requests log'!$F$2:$F$1001,"&gt;="&amp;C7,'Requests log'!$J$2:$J$1001,"Approved",'Requests log'!$P$2:$P$1001,"OK",'Requests log'!$B$2:$B$1001,$B$2)))</f>
        <v/>
      </c>
      <c r="D16" s="17">
        <f>IF(OR(MONTH(D7)&lt;&gt;'Settings'!$B$6,WEEKDAY(D7,2)&gt;5,COUNTIFS('Holidays'!$A$2:$A$51,D7)&gt;0),0,IF($B$2="All",COUNTIFS('Requests log'!$E$2:$E$1001,"&lt;="&amp;D7,'Requests log'!$F$2:$F$1001,"&gt;="&amp;D7,'Requests log'!$J$2:$J$1001,"Approved",'Requests log'!$P$2:$P$1001,"OK"),COUNTIFS('Requests log'!$E$2:$E$1001,"&lt;="&amp;D7,'Requests log'!$F$2:$F$1001,"&gt;="&amp;D7,'Requests log'!$J$2:$J$1001,"Approved",'Requests log'!$P$2:$P$1001,"OK",'Requests log'!$B$2:$B$1001,$B$2)))</f>
        <v/>
      </c>
      <c r="E16" s="17">
        <f>IF(OR(MONTH(E7)&lt;&gt;'Settings'!$B$6,WEEKDAY(E7,2)&gt;5,COUNTIFS('Holidays'!$A$2:$A$51,E7)&gt;0),0,IF($B$2="All",COUNTIFS('Requests log'!$E$2:$E$1001,"&lt;="&amp;E7,'Requests log'!$F$2:$F$1001,"&gt;="&amp;E7,'Requests log'!$J$2:$J$1001,"Approved",'Requests log'!$P$2:$P$1001,"OK"),COUNTIFS('Requests log'!$E$2:$E$1001,"&lt;="&amp;E7,'Requests log'!$F$2:$F$1001,"&gt;="&amp;E7,'Requests log'!$J$2:$J$1001,"Approved",'Requests log'!$P$2:$P$1001,"OK",'Requests log'!$B$2:$B$1001,$B$2)))</f>
        <v/>
      </c>
      <c r="F16" s="17">
        <f>IF(OR(MONTH(F7)&lt;&gt;'Settings'!$B$6,WEEKDAY(F7,2)&gt;5,COUNTIFS('Holidays'!$A$2:$A$51,F7)&gt;0),0,IF($B$2="All",COUNTIFS('Requests log'!$E$2:$E$1001,"&lt;="&amp;F7,'Requests log'!$F$2:$F$1001,"&gt;="&amp;F7,'Requests log'!$J$2:$J$1001,"Approved",'Requests log'!$P$2:$P$1001,"OK"),COUNTIFS('Requests log'!$E$2:$E$1001,"&lt;="&amp;F7,'Requests log'!$F$2:$F$1001,"&gt;="&amp;F7,'Requests log'!$J$2:$J$1001,"Approved",'Requests log'!$P$2:$P$1001,"OK",'Requests log'!$B$2:$B$1001,$B$2)))</f>
        <v/>
      </c>
      <c r="G16" s="17">
        <f>IF(OR(MONTH(G7)&lt;&gt;'Settings'!$B$6,WEEKDAY(G7,2)&gt;5,COUNTIFS('Holidays'!$A$2:$A$51,G7)&gt;0),0,IF($B$2="All",COUNTIFS('Requests log'!$E$2:$E$1001,"&lt;="&amp;G7,'Requests log'!$F$2:$F$1001,"&gt;="&amp;G7,'Requests log'!$J$2:$J$1001,"Approved",'Requests log'!$P$2:$P$1001,"OK"),COUNTIFS('Requests log'!$E$2:$E$1001,"&lt;="&amp;G7,'Requests log'!$F$2:$F$1001,"&gt;="&amp;G7,'Requests log'!$J$2:$J$1001,"Approved",'Requests log'!$P$2:$P$1001,"OK",'Requests log'!$B$2:$B$1001,$B$2)))</f>
        <v/>
      </c>
      <c r="H16" s="17">
        <f>IF(OR(MONTH(H7)&lt;&gt;'Settings'!$B$6,WEEKDAY(H7,2)&gt;5,COUNTIFS('Holidays'!$A$2:$A$51,H7)&gt;0),0,IF($B$2="All",COUNTIFS('Requests log'!$E$2:$E$1001,"&lt;="&amp;H7,'Requests log'!$F$2:$F$1001,"&gt;="&amp;H7,'Requests log'!$J$2:$J$1001,"Approved",'Requests log'!$P$2:$P$1001,"OK"),COUNTIFS('Requests log'!$E$2:$E$1001,"&lt;="&amp;H7,'Requests log'!$F$2:$F$1001,"&gt;="&amp;H7,'Requests log'!$J$2:$J$1001,"Approved",'Requests log'!$P$2:$P$1001,"OK",'Requests log'!$B$2:$B$1001,$B$2)))</f>
        <v/>
      </c>
    </row>
    <row r="17" hidden="1">
      <c r="B17" s="17">
        <f>IF(OR(MONTH(B8)&lt;&gt;'Settings'!$B$6,WEEKDAY(B8,2)&gt;5,COUNTIFS('Holidays'!$A$2:$A$51,B8)&gt;0),0,IF($B$2="All",COUNTIFS('Requests log'!$E$2:$E$1001,"&lt;="&amp;B8,'Requests log'!$F$2:$F$1001,"&gt;="&amp;B8,'Requests log'!$J$2:$J$1001,"Approved",'Requests log'!$P$2:$P$1001,"OK"),COUNTIFS('Requests log'!$E$2:$E$1001,"&lt;="&amp;B8,'Requests log'!$F$2:$F$1001,"&gt;="&amp;B8,'Requests log'!$J$2:$J$1001,"Approved",'Requests log'!$P$2:$P$1001,"OK",'Requests log'!$B$2:$B$1001,$B$2)))</f>
        <v/>
      </c>
      <c r="C17" s="17">
        <f>IF(OR(MONTH(C8)&lt;&gt;'Settings'!$B$6,WEEKDAY(C8,2)&gt;5,COUNTIFS('Holidays'!$A$2:$A$51,C8)&gt;0),0,IF($B$2="All",COUNTIFS('Requests log'!$E$2:$E$1001,"&lt;="&amp;C8,'Requests log'!$F$2:$F$1001,"&gt;="&amp;C8,'Requests log'!$J$2:$J$1001,"Approved",'Requests log'!$P$2:$P$1001,"OK"),COUNTIFS('Requests log'!$E$2:$E$1001,"&lt;="&amp;C8,'Requests log'!$F$2:$F$1001,"&gt;="&amp;C8,'Requests log'!$J$2:$J$1001,"Approved",'Requests log'!$P$2:$P$1001,"OK",'Requests log'!$B$2:$B$1001,$B$2)))</f>
        <v/>
      </c>
      <c r="D17" s="17">
        <f>IF(OR(MONTH(D8)&lt;&gt;'Settings'!$B$6,WEEKDAY(D8,2)&gt;5,COUNTIFS('Holidays'!$A$2:$A$51,D8)&gt;0),0,IF($B$2="All",COUNTIFS('Requests log'!$E$2:$E$1001,"&lt;="&amp;D8,'Requests log'!$F$2:$F$1001,"&gt;="&amp;D8,'Requests log'!$J$2:$J$1001,"Approved",'Requests log'!$P$2:$P$1001,"OK"),COUNTIFS('Requests log'!$E$2:$E$1001,"&lt;="&amp;D8,'Requests log'!$F$2:$F$1001,"&gt;="&amp;D8,'Requests log'!$J$2:$J$1001,"Approved",'Requests log'!$P$2:$P$1001,"OK",'Requests log'!$B$2:$B$1001,$B$2)))</f>
        <v/>
      </c>
      <c r="E17" s="17">
        <f>IF(OR(MONTH(E8)&lt;&gt;'Settings'!$B$6,WEEKDAY(E8,2)&gt;5,COUNTIFS('Holidays'!$A$2:$A$51,E8)&gt;0),0,IF($B$2="All",COUNTIFS('Requests log'!$E$2:$E$1001,"&lt;="&amp;E8,'Requests log'!$F$2:$F$1001,"&gt;="&amp;E8,'Requests log'!$J$2:$J$1001,"Approved",'Requests log'!$P$2:$P$1001,"OK"),COUNTIFS('Requests log'!$E$2:$E$1001,"&lt;="&amp;E8,'Requests log'!$F$2:$F$1001,"&gt;="&amp;E8,'Requests log'!$J$2:$J$1001,"Approved",'Requests log'!$P$2:$P$1001,"OK",'Requests log'!$B$2:$B$1001,$B$2)))</f>
        <v/>
      </c>
      <c r="F17" s="17">
        <f>IF(OR(MONTH(F8)&lt;&gt;'Settings'!$B$6,WEEKDAY(F8,2)&gt;5,COUNTIFS('Holidays'!$A$2:$A$51,F8)&gt;0),0,IF($B$2="All",COUNTIFS('Requests log'!$E$2:$E$1001,"&lt;="&amp;F8,'Requests log'!$F$2:$F$1001,"&gt;="&amp;F8,'Requests log'!$J$2:$J$1001,"Approved",'Requests log'!$P$2:$P$1001,"OK"),COUNTIFS('Requests log'!$E$2:$E$1001,"&lt;="&amp;F8,'Requests log'!$F$2:$F$1001,"&gt;="&amp;F8,'Requests log'!$J$2:$J$1001,"Approved",'Requests log'!$P$2:$P$1001,"OK",'Requests log'!$B$2:$B$1001,$B$2)))</f>
        <v/>
      </c>
      <c r="G17" s="17">
        <f>IF(OR(MONTH(G8)&lt;&gt;'Settings'!$B$6,WEEKDAY(G8,2)&gt;5,COUNTIFS('Holidays'!$A$2:$A$51,G8)&gt;0),0,IF($B$2="All",COUNTIFS('Requests log'!$E$2:$E$1001,"&lt;="&amp;G8,'Requests log'!$F$2:$F$1001,"&gt;="&amp;G8,'Requests log'!$J$2:$J$1001,"Approved",'Requests log'!$P$2:$P$1001,"OK"),COUNTIFS('Requests log'!$E$2:$E$1001,"&lt;="&amp;G8,'Requests log'!$F$2:$F$1001,"&gt;="&amp;G8,'Requests log'!$J$2:$J$1001,"Approved",'Requests log'!$P$2:$P$1001,"OK",'Requests log'!$B$2:$B$1001,$B$2)))</f>
        <v/>
      </c>
      <c r="H17" s="17">
        <f>IF(OR(MONTH(H8)&lt;&gt;'Settings'!$B$6,WEEKDAY(H8,2)&gt;5,COUNTIFS('Holidays'!$A$2:$A$51,H8)&gt;0),0,IF($B$2="All",COUNTIFS('Requests log'!$E$2:$E$1001,"&lt;="&amp;H8,'Requests log'!$F$2:$F$1001,"&gt;="&amp;H8,'Requests log'!$J$2:$J$1001,"Approved",'Requests log'!$P$2:$P$1001,"OK"),COUNTIFS('Requests log'!$E$2:$E$1001,"&lt;="&amp;H8,'Requests log'!$F$2:$F$1001,"&gt;="&amp;H8,'Requests log'!$J$2:$J$1001,"Approved",'Requests log'!$P$2:$P$1001,"OK",'Requests log'!$B$2:$B$1001,$B$2)))</f>
        <v/>
      </c>
    </row>
    <row r="18" hidden="1">
      <c r="B18" s="17">
        <f>IF(OR(MONTH(B9)&lt;&gt;'Settings'!$B$6,WEEKDAY(B9,2)&gt;5,COUNTIFS('Holidays'!$A$2:$A$51,B9)&gt;0),0,IF($B$2="All",COUNTIFS('Requests log'!$E$2:$E$1001,"&lt;="&amp;B9,'Requests log'!$F$2:$F$1001,"&gt;="&amp;B9,'Requests log'!$J$2:$J$1001,"Approved",'Requests log'!$P$2:$P$1001,"OK"),COUNTIFS('Requests log'!$E$2:$E$1001,"&lt;="&amp;B9,'Requests log'!$F$2:$F$1001,"&gt;="&amp;B9,'Requests log'!$J$2:$J$1001,"Approved",'Requests log'!$P$2:$P$1001,"OK",'Requests log'!$B$2:$B$1001,$B$2)))</f>
        <v/>
      </c>
      <c r="C18" s="17">
        <f>IF(OR(MONTH(C9)&lt;&gt;'Settings'!$B$6,WEEKDAY(C9,2)&gt;5,COUNTIFS('Holidays'!$A$2:$A$51,C9)&gt;0),0,IF($B$2="All",COUNTIFS('Requests log'!$E$2:$E$1001,"&lt;="&amp;C9,'Requests log'!$F$2:$F$1001,"&gt;="&amp;C9,'Requests log'!$J$2:$J$1001,"Approved",'Requests log'!$P$2:$P$1001,"OK"),COUNTIFS('Requests log'!$E$2:$E$1001,"&lt;="&amp;C9,'Requests log'!$F$2:$F$1001,"&gt;="&amp;C9,'Requests log'!$J$2:$J$1001,"Approved",'Requests log'!$P$2:$P$1001,"OK",'Requests log'!$B$2:$B$1001,$B$2)))</f>
        <v/>
      </c>
      <c r="D18" s="17">
        <f>IF(OR(MONTH(D9)&lt;&gt;'Settings'!$B$6,WEEKDAY(D9,2)&gt;5,COUNTIFS('Holidays'!$A$2:$A$51,D9)&gt;0),0,IF($B$2="All",COUNTIFS('Requests log'!$E$2:$E$1001,"&lt;="&amp;D9,'Requests log'!$F$2:$F$1001,"&gt;="&amp;D9,'Requests log'!$J$2:$J$1001,"Approved",'Requests log'!$P$2:$P$1001,"OK"),COUNTIFS('Requests log'!$E$2:$E$1001,"&lt;="&amp;D9,'Requests log'!$F$2:$F$1001,"&gt;="&amp;D9,'Requests log'!$J$2:$J$1001,"Approved",'Requests log'!$P$2:$P$1001,"OK",'Requests log'!$B$2:$B$1001,$B$2)))</f>
        <v/>
      </c>
      <c r="E18" s="17">
        <f>IF(OR(MONTH(E9)&lt;&gt;'Settings'!$B$6,WEEKDAY(E9,2)&gt;5,COUNTIFS('Holidays'!$A$2:$A$51,E9)&gt;0),0,IF($B$2="All",COUNTIFS('Requests log'!$E$2:$E$1001,"&lt;="&amp;E9,'Requests log'!$F$2:$F$1001,"&gt;="&amp;E9,'Requests log'!$J$2:$J$1001,"Approved",'Requests log'!$P$2:$P$1001,"OK"),COUNTIFS('Requests log'!$E$2:$E$1001,"&lt;="&amp;E9,'Requests log'!$F$2:$F$1001,"&gt;="&amp;E9,'Requests log'!$J$2:$J$1001,"Approved",'Requests log'!$P$2:$P$1001,"OK",'Requests log'!$B$2:$B$1001,$B$2)))</f>
        <v/>
      </c>
      <c r="F18" s="17">
        <f>IF(OR(MONTH(F9)&lt;&gt;'Settings'!$B$6,WEEKDAY(F9,2)&gt;5,COUNTIFS('Holidays'!$A$2:$A$51,F9)&gt;0),0,IF($B$2="All",COUNTIFS('Requests log'!$E$2:$E$1001,"&lt;="&amp;F9,'Requests log'!$F$2:$F$1001,"&gt;="&amp;F9,'Requests log'!$J$2:$J$1001,"Approved",'Requests log'!$P$2:$P$1001,"OK"),COUNTIFS('Requests log'!$E$2:$E$1001,"&lt;="&amp;F9,'Requests log'!$F$2:$F$1001,"&gt;="&amp;F9,'Requests log'!$J$2:$J$1001,"Approved",'Requests log'!$P$2:$P$1001,"OK",'Requests log'!$B$2:$B$1001,$B$2)))</f>
        <v/>
      </c>
      <c r="G18" s="17">
        <f>IF(OR(MONTH(G9)&lt;&gt;'Settings'!$B$6,WEEKDAY(G9,2)&gt;5,COUNTIFS('Holidays'!$A$2:$A$51,G9)&gt;0),0,IF($B$2="All",COUNTIFS('Requests log'!$E$2:$E$1001,"&lt;="&amp;G9,'Requests log'!$F$2:$F$1001,"&gt;="&amp;G9,'Requests log'!$J$2:$J$1001,"Approved",'Requests log'!$P$2:$P$1001,"OK"),COUNTIFS('Requests log'!$E$2:$E$1001,"&lt;="&amp;G9,'Requests log'!$F$2:$F$1001,"&gt;="&amp;G9,'Requests log'!$J$2:$J$1001,"Approved",'Requests log'!$P$2:$P$1001,"OK",'Requests log'!$B$2:$B$1001,$B$2)))</f>
        <v/>
      </c>
      <c r="H18" s="17">
        <f>IF(OR(MONTH(H9)&lt;&gt;'Settings'!$B$6,WEEKDAY(H9,2)&gt;5,COUNTIFS('Holidays'!$A$2:$A$51,H9)&gt;0),0,IF($B$2="All",COUNTIFS('Requests log'!$E$2:$E$1001,"&lt;="&amp;H9,'Requests log'!$F$2:$F$1001,"&gt;="&amp;H9,'Requests log'!$J$2:$J$1001,"Approved",'Requests log'!$P$2:$P$1001,"OK"),COUNTIFS('Requests log'!$E$2:$E$1001,"&lt;="&amp;H9,'Requests log'!$F$2:$F$1001,"&gt;="&amp;H9,'Requests log'!$J$2:$J$1001,"Approved",'Requests log'!$P$2:$P$1001,"OK",'Requests log'!$B$2:$B$1001,$B$2)))</f>
        <v/>
      </c>
    </row>
    <row r="19" hidden="1">
      <c r="B19" s="17">
        <f>IF(OR(MONTH(B10)&lt;&gt;'Settings'!$B$6,WEEKDAY(B10,2)&gt;5,COUNTIFS('Holidays'!$A$2:$A$51,B10)&gt;0),0,IF($B$2="All",COUNTIFS('Requests log'!$E$2:$E$1001,"&lt;="&amp;B10,'Requests log'!$F$2:$F$1001,"&gt;="&amp;B10,'Requests log'!$J$2:$J$1001,"Approved",'Requests log'!$P$2:$P$1001,"OK"),COUNTIFS('Requests log'!$E$2:$E$1001,"&lt;="&amp;B10,'Requests log'!$F$2:$F$1001,"&gt;="&amp;B10,'Requests log'!$J$2:$J$1001,"Approved",'Requests log'!$P$2:$P$1001,"OK",'Requests log'!$B$2:$B$1001,$B$2)))</f>
        <v/>
      </c>
      <c r="C19" s="17">
        <f>IF(OR(MONTH(C10)&lt;&gt;'Settings'!$B$6,WEEKDAY(C10,2)&gt;5,COUNTIFS('Holidays'!$A$2:$A$51,C10)&gt;0),0,IF($B$2="All",COUNTIFS('Requests log'!$E$2:$E$1001,"&lt;="&amp;C10,'Requests log'!$F$2:$F$1001,"&gt;="&amp;C10,'Requests log'!$J$2:$J$1001,"Approved",'Requests log'!$P$2:$P$1001,"OK"),COUNTIFS('Requests log'!$E$2:$E$1001,"&lt;="&amp;C10,'Requests log'!$F$2:$F$1001,"&gt;="&amp;C10,'Requests log'!$J$2:$J$1001,"Approved",'Requests log'!$P$2:$P$1001,"OK",'Requests log'!$B$2:$B$1001,$B$2)))</f>
        <v/>
      </c>
      <c r="D19" s="17">
        <f>IF(OR(MONTH(D10)&lt;&gt;'Settings'!$B$6,WEEKDAY(D10,2)&gt;5,COUNTIFS('Holidays'!$A$2:$A$51,D10)&gt;0),0,IF($B$2="All",COUNTIFS('Requests log'!$E$2:$E$1001,"&lt;="&amp;D10,'Requests log'!$F$2:$F$1001,"&gt;="&amp;D10,'Requests log'!$J$2:$J$1001,"Approved",'Requests log'!$P$2:$P$1001,"OK"),COUNTIFS('Requests log'!$E$2:$E$1001,"&lt;="&amp;D10,'Requests log'!$F$2:$F$1001,"&gt;="&amp;D10,'Requests log'!$J$2:$J$1001,"Approved",'Requests log'!$P$2:$P$1001,"OK",'Requests log'!$B$2:$B$1001,$B$2)))</f>
        <v/>
      </c>
      <c r="E19" s="17">
        <f>IF(OR(MONTH(E10)&lt;&gt;'Settings'!$B$6,WEEKDAY(E10,2)&gt;5,COUNTIFS('Holidays'!$A$2:$A$51,E10)&gt;0),0,IF($B$2="All",COUNTIFS('Requests log'!$E$2:$E$1001,"&lt;="&amp;E10,'Requests log'!$F$2:$F$1001,"&gt;="&amp;E10,'Requests log'!$J$2:$J$1001,"Approved",'Requests log'!$P$2:$P$1001,"OK"),COUNTIFS('Requests log'!$E$2:$E$1001,"&lt;="&amp;E10,'Requests log'!$F$2:$F$1001,"&gt;="&amp;E10,'Requests log'!$J$2:$J$1001,"Approved",'Requests log'!$P$2:$P$1001,"OK",'Requests log'!$B$2:$B$1001,$B$2)))</f>
        <v/>
      </c>
      <c r="F19" s="17">
        <f>IF(OR(MONTH(F10)&lt;&gt;'Settings'!$B$6,WEEKDAY(F10,2)&gt;5,COUNTIFS('Holidays'!$A$2:$A$51,F10)&gt;0),0,IF($B$2="All",COUNTIFS('Requests log'!$E$2:$E$1001,"&lt;="&amp;F10,'Requests log'!$F$2:$F$1001,"&gt;="&amp;F10,'Requests log'!$J$2:$J$1001,"Approved",'Requests log'!$P$2:$P$1001,"OK"),COUNTIFS('Requests log'!$E$2:$E$1001,"&lt;="&amp;F10,'Requests log'!$F$2:$F$1001,"&gt;="&amp;F10,'Requests log'!$J$2:$J$1001,"Approved",'Requests log'!$P$2:$P$1001,"OK",'Requests log'!$B$2:$B$1001,$B$2)))</f>
        <v/>
      </c>
      <c r="G19" s="17">
        <f>IF(OR(MONTH(G10)&lt;&gt;'Settings'!$B$6,WEEKDAY(G10,2)&gt;5,COUNTIFS('Holidays'!$A$2:$A$51,G10)&gt;0),0,IF($B$2="All",COUNTIFS('Requests log'!$E$2:$E$1001,"&lt;="&amp;G10,'Requests log'!$F$2:$F$1001,"&gt;="&amp;G10,'Requests log'!$J$2:$J$1001,"Approved",'Requests log'!$P$2:$P$1001,"OK"),COUNTIFS('Requests log'!$E$2:$E$1001,"&lt;="&amp;G10,'Requests log'!$F$2:$F$1001,"&gt;="&amp;G10,'Requests log'!$J$2:$J$1001,"Approved",'Requests log'!$P$2:$P$1001,"OK",'Requests log'!$B$2:$B$1001,$B$2)))</f>
        <v/>
      </c>
      <c r="H19" s="17">
        <f>IF(OR(MONTH(H10)&lt;&gt;'Settings'!$B$6,WEEKDAY(H10,2)&gt;5,COUNTIFS('Holidays'!$A$2:$A$51,H10)&gt;0),0,IF($B$2="All",COUNTIFS('Requests log'!$E$2:$E$1001,"&lt;="&amp;H10,'Requests log'!$F$2:$F$1001,"&gt;="&amp;H10,'Requests log'!$J$2:$J$1001,"Approved",'Requests log'!$P$2:$P$1001,"OK"),COUNTIFS('Requests log'!$E$2:$E$1001,"&lt;="&amp;H10,'Requests log'!$F$2:$F$1001,"&gt;="&amp;H10,'Requests log'!$J$2:$J$1001,"Approved",'Requests log'!$P$2:$P$1001,"OK",'Requests log'!$B$2:$B$1001,$B$2)))</f>
        <v/>
      </c>
    </row>
    <row r="20" hidden="1"/>
    <row r="21" hidden="1"/>
    <row r="22" hidden="1">
      <c r="A22" s="3" t="inlineStr">
        <is>
          <t>Pending entry counts</t>
        </is>
      </c>
    </row>
    <row r="23" hidden="1">
      <c r="B23" s="17">
        <f>IF(OR(MONTH(B5)&lt;&gt;'Settings'!$B$6,WEEKDAY(B5,2)&gt;5,COUNTIFS('Holidays'!$A$2:$A$51,B5)&gt;0),0,IF($B$2="All",COUNTIFS('Requests log'!$E$2:$E$1001,"&lt;="&amp;B5,'Requests log'!$F$2:$F$1001,"&gt;="&amp;B5,'Requests log'!$J$2:$J$1001,"Pending",'Requests log'!$P$2:$P$1001,"OK"),COUNTIFS('Requests log'!$E$2:$E$1001,"&lt;="&amp;B5,'Requests log'!$F$2:$F$1001,"&gt;="&amp;B5,'Requests log'!$J$2:$J$1001,"Pending",'Requests log'!$P$2:$P$1001,"OK",'Requests log'!$B$2:$B$1001,$B$2)))</f>
        <v/>
      </c>
      <c r="C23" s="17">
        <f>IF(OR(MONTH(C5)&lt;&gt;'Settings'!$B$6,WEEKDAY(C5,2)&gt;5,COUNTIFS('Holidays'!$A$2:$A$51,C5)&gt;0),0,IF($B$2="All",COUNTIFS('Requests log'!$E$2:$E$1001,"&lt;="&amp;C5,'Requests log'!$F$2:$F$1001,"&gt;="&amp;C5,'Requests log'!$J$2:$J$1001,"Pending",'Requests log'!$P$2:$P$1001,"OK"),COUNTIFS('Requests log'!$E$2:$E$1001,"&lt;="&amp;C5,'Requests log'!$F$2:$F$1001,"&gt;="&amp;C5,'Requests log'!$J$2:$J$1001,"Pending",'Requests log'!$P$2:$P$1001,"OK",'Requests log'!$B$2:$B$1001,$B$2)))</f>
        <v/>
      </c>
      <c r="D23" s="17">
        <f>IF(OR(MONTH(D5)&lt;&gt;'Settings'!$B$6,WEEKDAY(D5,2)&gt;5,COUNTIFS('Holidays'!$A$2:$A$51,D5)&gt;0),0,IF($B$2="All",COUNTIFS('Requests log'!$E$2:$E$1001,"&lt;="&amp;D5,'Requests log'!$F$2:$F$1001,"&gt;="&amp;D5,'Requests log'!$J$2:$J$1001,"Pending",'Requests log'!$P$2:$P$1001,"OK"),COUNTIFS('Requests log'!$E$2:$E$1001,"&lt;="&amp;D5,'Requests log'!$F$2:$F$1001,"&gt;="&amp;D5,'Requests log'!$J$2:$J$1001,"Pending",'Requests log'!$P$2:$P$1001,"OK",'Requests log'!$B$2:$B$1001,$B$2)))</f>
        <v/>
      </c>
      <c r="E23" s="17">
        <f>IF(OR(MONTH(E5)&lt;&gt;'Settings'!$B$6,WEEKDAY(E5,2)&gt;5,COUNTIFS('Holidays'!$A$2:$A$51,E5)&gt;0),0,IF($B$2="All",COUNTIFS('Requests log'!$E$2:$E$1001,"&lt;="&amp;E5,'Requests log'!$F$2:$F$1001,"&gt;="&amp;E5,'Requests log'!$J$2:$J$1001,"Pending",'Requests log'!$P$2:$P$1001,"OK"),COUNTIFS('Requests log'!$E$2:$E$1001,"&lt;="&amp;E5,'Requests log'!$F$2:$F$1001,"&gt;="&amp;E5,'Requests log'!$J$2:$J$1001,"Pending",'Requests log'!$P$2:$P$1001,"OK",'Requests log'!$B$2:$B$1001,$B$2)))</f>
        <v/>
      </c>
      <c r="F23" s="17">
        <f>IF(OR(MONTH(F5)&lt;&gt;'Settings'!$B$6,WEEKDAY(F5,2)&gt;5,COUNTIFS('Holidays'!$A$2:$A$51,F5)&gt;0),0,IF($B$2="All",COUNTIFS('Requests log'!$E$2:$E$1001,"&lt;="&amp;F5,'Requests log'!$F$2:$F$1001,"&gt;="&amp;F5,'Requests log'!$J$2:$J$1001,"Pending",'Requests log'!$P$2:$P$1001,"OK"),COUNTIFS('Requests log'!$E$2:$E$1001,"&lt;="&amp;F5,'Requests log'!$F$2:$F$1001,"&gt;="&amp;F5,'Requests log'!$J$2:$J$1001,"Pending",'Requests log'!$P$2:$P$1001,"OK",'Requests log'!$B$2:$B$1001,$B$2)))</f>
        <v/>
      </c>
      <c r="G23" s="17">
        <f>IF(OR(MONTH(G5)&lt;&gt;'Settings'!$B$6,WEEKDAY(G5,2)&gt;5,COUNTIFS('Holidays'!$A$2:$A$51,G5)&gt;0),0,IF($B$2="All",COUNTIFS('Requests log'!$E$2:$E$1001,"&lt;="&amp;G5,'Requests log'!$F$2:$F$1001,"&gt;="&amp;G5,'Requests log'!$J$2:$J$1001,"Pending",'Requests log'!$P$2:$P$1001,"OK"),COUNTIFS('Requests log'!$E$2:$E$1001,"&lt;="&amp;G5,'Requests log'!$F$2:$F$1001,"&gt;="&amp;G5,'Requests log'!$J$2:$J$1001,"Pending",'Requests log'!$P$2:$P$1001,"OK",'Requests log'!$B$2:$B$1001,$B$2)))</f>
        <v/>
      </c>
      <c r="H23" s="17">
        <f>IF(OR(MONTH(H5)&lt;&gt;'Settings'!$B$6,WEEKDAY(H5,2)&gt;5,COUNTIFS('Holidays'!$A$2:$A$51,H5)&gt;0),0,IF($B$2="All",COUNTIFS('Requests log'!$E$2:$E$1001,"&lt;="&amp;H5,'Requests log'!$F$2:$F$1001,"&gt;="&amp;H5,'Requests log'!$J$2:$J$1001,"Pending",'Requests log'!$P$2:$P$1001,"OK"),COUNTIFS('Requests log'!$E$2:$E$1001,"&lt;="&amp;H5,'Requests log'!$F$2:$F$1001,"&gt;="&amp;H5,'Requests log'!$J$2:$J$1001,"Pending",'Requests log'!$P$2:$P$1001,"OK",'Requests log'!$B$2:$B$1001,$B$2)))</f>
        <v/>
      </c>
    </row>
    <row r="24" hidden="1">
      <c r="B24" s="17">
        <f>IF(OR(MONTH(B6)&lt;&gt;'Settings'!$B$6,WEEKDAY(B6,2)&gt;5,COUNTIFS('Holidays'!$A$2:$A$51,B6)&gt;0),0,IF($B$2="All",COUNTIFS('Requests log'!$E$2:$E$1001,"&lt;="&amp;B6,'Requests log'!$F$2:$F$1001,"&gt;="&amp;B6,'Requests log'!$J$2:$J$1001,"Pending",'Requests log'!$P$2:$P$1001,"OK"),COUNTIFS('Requests log'!$E$2:$E$1001,"&lt;="&amp;B6,'Requests log'!$F$2:$F$1001,"&gt;="&amp;B6,'Requests log'!$J$2:$J$1001,"Pending",'Requests log'!$P$2:$P$1001,"OK",'Requests log'!$B$2:$B$1001,$B$2)))</f>
        <v/>
      </c>
      <c r="C24" s="17">
        <f>IF(OR(MONTH(C6)&lt;&gt;'Settings'!$B$6,WEEKDAY(C6,2)&gt;5,COUNTIFS('Holidays'!$A$2:$A$51,C6)&gt;0),0,IF($B$2="All",COUNTIFS('Requests log'!$E$2:$E$1001,"&lt;="&amp;C6,'Requests log'!$F$2:$F$1001,"&gt;="&amp;C6,'Requests log'!$J$2:$J$1001,"Pending",'Requests log'!$P$2:$P$1001,"OK"),COUNTIFS('Requests log'!$E$2:$E$1001,"&lt;="&amp;C6,'Requests log'!$F$2:$F$1001,"&gt;="&amp;C6,'Requests log'!$J$2:$J$1001,"Pending",'Requests log'!$P$2:$P$1001,"OK",'Requests log'!$B$2:$B$1001,$B$2)))</f>
        <v/>
      </c>
      <c r="D24" s="17">
        <f>IF(OR(MONTH(D6)&lt;&gt;'Settings'!$B$6,WEEKDAY(D6,2)&gt;5,COUNTIFS('Holidays'!$A$2:$A$51,D6)&gt;0),0,IF($B$2="All",COUNTIFS('Requests log'!$E$2:$E$1001,"&lt;="&amp;D6,'Requests log'!$F$2:$F$1001,"&gt;="&amp;D6,'Requests log'!$J$2:$J$1001,"Pending",'Requests log'!$P$2:$P$1001,"OK"),COUNTIFS('Requests log'!$E$2:$E$1001,"&lt;="&amp;D6,'Requests log'!$F$2:$F$1001,"&gt;="&amp;D6,'Requests log'!$J$2:$J$1001,"Pending",'Requests log'!$P$2:$P$1001,"OK",'Requests log'!$B$2:$B$1001,$B$2)))</f>
        <v/>
      </c>
      <c r="E24" s="17">
        <f>IF(OR(MONTH(E6)&lt;&gt;'Settings'!$B$6,WEEKDAY(E6,2)&gt;5,COUNTIFS('Holidays'!$A$2:$A$51,E6)&gt;0),0,IF($B$2="All",COUNTIFS('Requests log'!$E$2:$E$1001,"&lt;="&amp;E6,'Requests log'!$F$2:$F$1001,"&gt;="&amp;E6,'Requests log'!$J$2:$J$1001,"Pending",'Requests log'!$P$2:$P$1001,"OK"),COUNTIFS('Requests log'!$E$2:$E$1001,"&lt;="&amp;E6,'Requests log'!$F$2:$F$1001,"&gt;="&amp;E6,'Requests log'!$J$2:$J$1001,"Pending",'Requests log'!$P$2:$P$1001,"OK",'Requests log'!$B$2:$B$1001,$B$2)))</f>
        <v/>
      </c>
      <c r="F24" s="17">
        <f>IF(OR(MONTH(F6)&lt;&gt;'Settings'!$B$6,WEEKDAY(F6,2)&gt;5,COUNTIFS('Holidays'!$A$2:$A$51,F6)&gt;0),0,IF($B$2="All",COUNTIFS('Requests log'!$E$2:$E$1001,"&lt;="&amp;F6,'Requests log'!$F$2:$F$1001,"&gt;="&amp;F6,'Requests log'!$J$2:$J$1001,"Pending",'Requests log'!$P$2:$P$1001,"OK"),COUNTIFS('Requests log'!$E$2:$E$1001,"&lt;="&amp;F6,'Requests log'!$F$2:$F$1001,"&gt;="&amp;F6,'Requests log'!$J$2:$J$1001,"Pending",'Requests log'!$P$2:$P$1001,"OK",'Requests log'!$B$2:$B$1001,$B$2)))</f>
        <v/>
      </c>
      <c r="G24" s="17">
        <f>IF(OR(MONTH(G6)&lt;&gt;'Settings'!$B$6,WEEKDAY(G6,2)&gt;5,COUNTIFS('Holidays'!$A$2:$A$51,G6)&gt;0),0,IF($B$2="All",COUNTIFS('Requests log'!$E$2:$E$1001,"&lt;="&amp;G6,'Requests log'!$F$2:$F$1001,"&gt;="&amp;G6,'Requests log'!$J$2:$J$1001,"Pending",'Requests log'!$P$2:$P$1001,"OK"),COUNTIFS('Requests log'!$E$2:$E$1001,"&lt;="&amp;G6,'Requests log'!$F$2:$F$1001,"&gt;="&amp;G6,'Requests log'!$J$2:$J$1001,"Pending",'Requests log'!$P$2:$P$1001,"OK",'Requests log'!$B$2:$B$1001,$B$2)))</f>
        <v/>
      </c>
      <c r="H24" s="17">
        <f>IF(OR(MONTH(H6)&lt;&gt;'Settings'!$B$6,WEEKDAY(H6,2)&gt;5,COUNTIFS('Holidays'!$A$2:$A$51,H6)&gt;0),0,IF($B$2="All",COUNTIFS('Requests log'!$E$2:$E$1001,"&lt;="&amp;H6,'Requests log'!$F$2:$F$1001,"&gt;="&amp;H6,'Requests log'!$J$2:$J$1001,"Pending",'Requests log'!$P$2:$P$1001,"OK"),COUNTIFS('Requests log'!$E$2:$E$1001,"&lt;="&amp;H6,'Requests log'!$F$2:$F$1001,"&gt;="&amp;H6,'Requests log'!$J$2:$J$1001,"Pending",'Requests log'!$P$2:$P$1001,"OK",'Requests log'!$B$2:$B$1001,$B$2)))</f>
        <v/>
      </c>
    </row>
    <row r="25" hidden="1">
      <c r="B25" s="17">
        <f>IF(OR(MONTH(B7)&lt;&gt;'Settings'!$B$6,WEEKDAY(B7,2)&gt;5,COUNTIFS('Holidays'!$A$2:$A$51,B7)&gt;0),0,IF($B$2="All",COUNTIFS('Requests log'!$E$2:$E$1001,"&lt;="&amp;B7,'Requests log'!$F$2:$F$1001,"&gt;="&amp;B7,'Requests log'!$J$2:$J$1001,"Pending",'Requests log'!$P$2:$P$1001,"OK"),COUNTIFS('Requests log'!$E$2:$E$1001,"&lt;="&amp;B7,'Requests log'!$F$2:$F$1001,"&gt;="&amp;B7,'Requests log'!$J$2:$J$1001,"Pending",'Requests log'!$P$2:$P$1001,"OK",'Requests log'!$B$2:$B$1001,$B$2)))</f>
        <v/>
      </c>
      <c r="C25" s="17">
        <f>IF(OR(MONTH(C7)&lt;&gt;'Settings'!$B$6,WEEKDAY(C7,2)&gt;5,COUNTIFS('Holidays'!$A$2:$A$51,C7)&gt;0),0,IF($B$2="All",COUNTIFS('Requests log'!$E$2:$E$1001,"&lt;="&amp;C7,'Requests log'!$F$2:$F$1001,"&gt;="&amp;C7,'Requests log'!$J$2:$J$1001,"Pending",'Requests log'!$P$2:$P$1001,"OK"),COUNTIFS('Requests log'!$E$2:$E$1001,"&lt;="&amp;C7,'Requests log'!$F$2:$F$1001,"&gt;="&amp;C7,'Requests log'!$J$2:$J$1001,"Pending",'Requests log'!$P$2:$P$1001,"OK",'Requests log'!$B$2:$B$1001,$B$2)))</f>
        <v/>
      </c>
      <c r="D25" s="17">
        <f>IF(OR(MONTH(D7)&lt;&gt;'Settings'!$B$6,WEEKDAY(D7,2)&gt;5,COUNTIFS('Holidays'!$A$2:$A$51,D7)&gt;0),0,IF($B$2="All",COUNTIFS('Requests log'!$E$2:$E$1001,"&lt;="&amp;D7,'Requests log'!$F$2:$F$1001,"&gt;="&amp;D7,'Requests log'!$J$2:$J$1001,"Pending",'Requests log'!$P$2:$P$1001,"OK"),COUNTIFS('Requests log'!$E$2:$E$1001,"&lt;="&amp;D7,'Requests log'!$F$2:$F$1001,"&gt;="&amp;D7,'Requests log'!$J$2:$J$1001,"Pending",'Requests log'!$P$2:$P$1001,"OK",'Requests log'!$B$2:$B$1001,$B$2)))</f>
        <v/>
      </c>
      <c r="E25" s="17">
        <f>IF(OR(MONTH(E7)&lt;&gt;'Settings'!$B$6,WEEKDAY(E7,2)&gt;5,COUNTIFS('Holidays'!$A$2:$A$51,E7)&gt;0),0,IF($B$2="All",COUNTIFS('Requests log'!$E$2:$E$1001,"&lt;="&amp;E7,'Requests log'!$F$2:$F$1001,"&gt;="&amp;E7,'Requests log'!$J$2:$J$1001,"Pending",'Requests log'!$P$2:$P$1001,"OK"),COUNTIFS('Requests log'!$E$2:$E$1001,"&lt;="&amp;E7,'Requests log'!$F$2:$F$1001,"&gt;="&amp;E7,'Requests log'!$J$2:$J$1001,"Pending",'Requests log'!$P$2:$P$1001,"OK",'Requests log'!$B$2:$B$1001,$B$2)))</f>
        <v/>
      </c>
      <c r="F25" s="17">
        <f>IF(OR(MONTH(F7)&lt;&gt;'Settings'!$B$6,WEEKDAY(F7,2)&gt;5,COUNTIFS('Holidays'!$A$2:$A$51,F7)&gt;0),0,IF($B$2="All",COUNTIFS('Requests log'!$E$2:$E$1001,"&lt;="&amp;F7,'Requests log'!$F$2:$F$1001,"&gt;="&amp;F7,'Requests log'!$J$2:$J$1001,"Pending",'Requests log'!$P$2:$P$1001,"OK"),COUNTIFS('Requests log'!$E$2:$E$1001,"&lt;="&amp;F7,'Requests log'!$F$2:$F$1001,"&gt;="&amp;F7,'Requests log'!$J$2:$J$1001,"Pending",'Requests log'!$P$2:$P$1001,"OK",'Requests log'!$B$2:$B$1001,$B$2)))</f>
        <v/>
      </c>
      <c r="G25" s="17">
        <f>IF(OR(MONTH(G7)&lt;&gt;'Settings'!$B$6,WEEKDAY(G7,2)&gt;5,COUNTIFS('Holidays'!$A$2:$A$51,G7)&gt;0),0,IF($B$2="All",COUNTIFS('Requests log'!$E$2:$E$1001,"&lt;="&amp;G7,'Requests log'!$F$2:$F$1001,"&gt;="&amp;G7,'Requests log'!$J$2:$J$1001,"Pending",'Requests log'!$P$2:$P$1001,"OK"),COUNTIFS('Requests log'!$E$2:$E$1001,"&lt;="&amp;G7,'Requests log'!$F$2:$F$1001,"&gt;="&amp;G7,'Requests log'!$J$2:$J$1001,"Pending",'Requests log'!$P$2:$P$1001,"OK",'Requests log'!$B$2:$B$1001,$B$2)))</f>
        <v/>
      </c>
      <c r="H25" s="17">
        <f>IF(OR(MONTH(H7)&lt;&gt;'Settings'!$B$6,WEEKDAY(H7,2)&gt;5,COUNTIFS('Holidays'!$A$2:$A$51,H7)&gt;0),0,IF($B$2="All",COUNTIFS('Requests log'!$E$2:$E$1001,"&lt;="&amp;H7,'Requests log'!$F$2:$F$1001,"&gt;="&amp;H7,'Requests log'!$J$2:$J$1001,"Pending",'Requests log'!$P$2:$P$1001,"OK"),COUNTIFS('Requests log'!$E$2:$E$1001,"&lt;="&amp;H7,'Requests log'!$F$2:$F$1001,"&gt;="&amp;H7,'Requests log'!$J$2:$J$1001,"Pending",'Requests log'!$P$2:$P$1001,"OK",'Requests log'!$B$2:$B$1001,$B$2)))</f>
        <v/>
      </c>
    </row>
    <row r="26" hidden="1">
      <c r="B26" s="17">
        <f>IF(OR(MONTH(B8)&lt;&gt;'Settings'!$B$6,WEEKDAY(B8,2)&gt;5,COUNTIFS('Holidays'!$A$2:$A$51,B8)&gt;0),0,IF($B$2="All",COUNTIFS('Requests log'!$E$2:$E$1001,"&lt;="&amp;B8,'Requests log'!$F$2:$F$1001,"&gt;="&amp;B8,'Requests log'!$J$2:$J$1001,"Pending",'Requests log'!$P$2:$P$1001,"OK"),COUNTIFS('Requests log'!$E$2:$E$1001,"&lt;="&amp;B8,'Requests log'!$F$2:$F$1001,"&gt;="&amp;B8,'Requests log'!$J$2:$J$1001,"Pending",'Requests log'!$P$2:$P$1001,"OK",'Requests log'!$B$2:$B$1001,$B$2)))</f>
        <v/>
      </c>
      <c r="C26" s="17">
        <f>IF(OR(MONTH(C8)&lt;&gt;'Settings'!$B$6,WEEKDAY(C8,2)&gt;5,COUNTIFS('Holidays'!$A$2:$A$51,C8)&gt;0),0,IF($B$2="All",COUNTIFS('Requests log'!$E$2:$E$1001,"&lt;="&amp;C8,'Requests log'!$F$2:$F$1001,"&gt;="&amp;C8,'Requests log'!$J$2:$J$1001,"Pending",'Requests log'!$P$2:$P$1001,"OK"),COUNTIFS('Requests log'!$E$2:$E$1001,"&lt;="&amp;C8,'Requests log'!$F$2:$F$1001,"&gt;="&amp;C8,'Requests log'!$J$2:$J$1001,"Pending",'Requests log'!$P$2:$P$1001,"OK",'Requests log'!$B$2:$B$1001,$B$2)))</f>
        <v/>
      </c>
      <c r="D26" s="17">
        <f>IF(OR(MONTH(D8)&lt;&gt;'Settings'!$B$6,WEEKDAY(D8,2)&gt;5,COUNTIFS('Holidays'!$A$2:$A$51,D8)&gt;0),0,IF($B$2="All",COUNTIFS('Requests log'!$E$2:$E$1001,"&lt;="&amp;D8,'Requests log'!$F$2:$F$1001,"&gt;="&amp;D8,'Requests log'!$J$2:$J$1001,"Pending",'Requests log'!$P$2:$P$1001,"OK"),COUNTIFS('Requests log'!$E$2:$E$1001,"&lt;="&amp;D8,'Requests log'!$F$2:$F$1001,"&gt;="&amp;D8,'Requests log'!$J$2:$J$1001,"Pending",'Requests log'!$P$2:$P$1001,"OK",'Requests log'!$B$2:$B$1001,$B$2)))</f>
        <v/>
      </c>
      <c r="E26" s="17">
        <f>IF(OR(MONTH(E8)&lt;&gt;'Settings'!$B$6,WEEKDAY(E8,2)&gt;5,COUNTIFS('Holidays'!$A$2:$A$51,E8)&gt;0),0,IF($B$2="All",COUNTIFS('Requests log'!$E$2:$E$1001,"&lt;="&amp;E8,'Requests log'!$F$2:$F$1001,"&gt;="&amp;E8,'Requests log'!$J$2:$J$1001,"Pending",'Requests log'!$P$2:$P$1001,"OK"),COUNTIFS('Requests log'!$E$2:$E$1001,"&lt;="&amp;E8,'Requests log'!$F$2:$F$1001,"&gt;="&amp;E8,'Requests log'!$J$2:$J$1001,"Pending",'Requests log'!$P$2:$P$1001,"OK",'Requests log'!$B$2:$B$1001,$B$2)))</f>
        <v/>
      </c>
      <c r="F26" s="17">
        <f>IF(OR(MONTH(F8)&lt;&gt;'Settings'!$B$6,WEEKDAY(F8,2)&gt;5,COUNTIFS('Holidays'!$A$2:$A$51,F8)&gt;0),0,IF($B$2="All",COUNTIFS('Requests log'!$E$2:$E$1001,"&lt;="&amp;F8,'Requests log'!$F$2:$F$1001,"&gt;="&amp;F8,'Requests log'!$J$2:$J$1001,"Pending",'Requests log'!$P$2:$P$1001,"OK"),COUNTIFS('Requests log'!$E$2:$E$1001,"&lt;="&amp;F8,'Requests log'!$F$2:$F$1001,"&gt;="&amp;F8,'Requests log'!$J$2:$J$1001,"Pending",'Requests log'!$P$2:$P$1001,"OK",'Requests log'!$B$2:$B$1001,$B$2)))</f>
        <v/>
      </c>
      <c r="G26" s="17">
        <f>IF(OR(MONTH(G8)&lt;&gt;'Settings'!$B$6,WEEKDAY(G8,2)&gt;5,COUNTIFS('Holidays'!$A$2:$A$51,G8)&gt;0),0,IF($B$2="All",COUNTIFS('Requests log'!$E$2:$E$1001,"&lt;="&amp;G8,'Requests log'!$F$2:$F$1001,"&gt;="&amp;G8,'Requests log'!$J$2:$J$1001,"Pending",'Requests log'!$P$2:$P$1001,"OK"),COUNTIFS('Requests log'!$E$2:$E$1001,"&lt;="&amp;G8,'Requests log'!$F$2:$F$1001,"&gt;="&amp;G8,'Requests log'!$J$2:$J$1001,"Pending",'Requests log'!$P$2:$P$1001,"OK",'Requests log'!$B$2:$B$1001,$B$2)))</f>
        <v/>
      </c>
      <c r="H26" s="17">
        <f>IF(OR(MONTH(H8)&lt;&gt;'Settings'!$B$6,WEEKDAY(H8,2)&gt;5,COUNTIFS('Holidays'!$A$2:$A$51,H8)&gt;0),0,IF($B$2="All",COUNTIFS('Requests log'!$E$2:$E$1001,"&lt;="&amp;H8,'Requests log'!$F$2:$F$1001,"&gt;="&amp;H8,'Requests log'!$J$2:$J$1001,"Pending",'Requests log'!$P$2:$P$1001,"OK"),COUNTIFS('Requests log'!$E$2:$E$1001,"&lt;="&amp;H8,'Requests log'!$F$2:$F$1001,"&gt;="&amp;H8,'Requests log'!$J$2:$J$1001,"Pending",'Requests log'!$P$2:$P$1001,"OK",'Requests log'!$B$2:$B$1001,$B$2)))</f>
        <v/>
      </c>
    </row>
    <row r="27" hidden="1">
      <c r="B27" s="17">
        <f>IF(OR(MONTH(B9)&lt;&gt;'Settings'!$B$6,WEEKDAY(B9,2)&gt;5,COUNTIFS('Holidays'!$A$2:$A$51,B9)&gt;0),0,IF($B$2="All",COUNTIFS('Requests log'!$E$2:$E$1001,"&lt;="&amp;B9,'Requests log'!$F$2:$F$1001,"&gt;="&amp;B9,'Requests log'!$J$2:$J$1001,"Pending",'Requests log'!$P$2:$P$1001,"OK"),COUNTIFS('Requests log'!$E$2:$E$1001,"&lt;="&amp;B9,'Requests log'!$F$2:$F$1001,"&gt;="&amp;B9,'Requests log'!$J$2:$J$1001,"Pending",'Requests log'!$P$2:$P$1001,"OK",'Requests log'!$B$2:$B$1001,$B$2)))</f>
        <v/>
      </c>
      <c r="C27" s="17">
        <f>IF(OR(MONTH(C9)&lt;&gt;'Settings'!$B$6,WEEKDAY(C9,2)&gt;5,COUNTIFS('Holidays'!$A$2:$A$51,C9)&gt;0),0,IF($B$2="All",COUNTIFS('Requests log'!$E$2:$E$1001,"&lt;="&amp;C9,'Requests log'!$F$2:$F$1001,"&gt;="&amp;C9,'Requests log'!$J$2:$J$1001,"Pending",'Requests log'!$P$2:$P$1001,"OK"),COUNTIFS('Requests log'!$E$2:$E$1001,"&lt;="&amp;C9,'Requests log'!$F$2:$F$1001,"&gt;="&amp;C9,'Requests log'!$J$2:$J$1001,"Pending",'Requests log'!$P$2:$P$1001,"OK",'Requests log'!$B$2:$B$1001,$B$2)))</f>
        <v/>
      </c>
      <c r="D27" s="17">
        <f>IF(OR(MONTH(D9)&lt;&gt;'Settings'!$B$6,WEEKDAY(D9,2)&gt;5,COUNTIFS('Holidays'!$A$2:$A$51,D9)&gt;0),0,IF($B$2="All",COUNTIFS('Requests log'!$E$2:$E$1001,"&lt;="&amp;D9,'Requests log'!$F$2:$F$1001,"&gt;="&amp;D9,'Requests log'!$J$2:$J$1001,"Pending",'Requests log'!$P$2:$P$1001,"OK"),COUNTIFS('Requests log'!$E$2:$E$1001,"&lt;="&amp;D9,'Requests log'!$F$2:$F$1001,"&gt;="&amp;D9,'Requests log'!$J$2:$J$1001,"Pending",'Requests log'!$P$2:$P$1001,"OK",'Requests log'!$B$2:$B$1001,$B$2)))</f>
        <v/>
      </c>
      <c r="E27" s="17">
        <f>IF(OR(MONTH(E9)&lt;&gt;'Settings'!$B$6,WEEKDAY(E9,2)&gt;5,COUNTIFS('Holidays'!$A$2:$A$51,E9)&gt;0),0,IF($B$2="All",COUNTIFS('Requests log'!$E$2:$E$1001,"&lt;="&amp;E9,'Requests log'!$F$2:$F$1001,"&gt;="&amp;E9,'Requests log'!$J$2:$J$1001,"Pending",'Requests log'!$P$2:$P$1001,"OK"),COUNTIFS('Requests log'!$E$2:$E$1001,"&lt;="&amp;E9,'Requests log'!$F$2:$F$1001,"&gt;="&amp;E9,'Requests log'!$J$2:$J$1001,"Pending",'Requests log'!$P$2:$P$1001,"OK",'Requests log'!$B$2:$B$1001,$B$2)))</f>
        <v/>
      </c>
      <c r="F27" s="17">
        <f>IF(OR(MONTH(F9)&lt;&gt;'Settings'!$B$6,WEEKDAY(F9,2)&gt;5,COUNTIFS('Holidays'!$A$2:$A$51,F9)&gt;0),0,IF($B$2="All",COUNTIFS('Requests log'!$E$2:$E$1001,"&lt;="&amp;F9,'Requests log'!$F$2:$F$1001,"&gt;="&amp;F9,'Requests log'!$J$2:$J$1001,"Pending",'Requests log'!$P$2:$P$1001,"OK"),COUNTIFS('Requests log'!$E$2:$E$1001,"&lt;="&amp;F9,'Requests log'!$F$2:$F$1001,"&gt;="&amp;F9,'Requests log'!$J$2:$J$1001,"Pending",'Requests log'!$P$2:$P$1001,"OK",'Requests log'!$B$2:$B$1001,$B$2)))</f>
        <v/>
      </c>
      <c r="G27" s="17">
        <f>IF(OR(MONTH(G9)&lt;&gt;'Settings'!$B$6,WEEKDAY(G9,2)&gt;5,COUNTIFS('Holidays'!$A$2:$A$51,G9)&gt;0),0,IF($B$2="All",COUNTIFS('Requests log'!$E$2:$E$1001,"&lt;="&amp;G9,'Requests log'!$F$2:$F$1001,"&gt;="&amp;G9,'Requests log'!$J$2:$J$1001,"Pending",'Requests log'!$P$2:$P$1001,"OK"),COUNTIFS('Requests log'!$E$2:$E$1001,"&lt;="&amp;G9,'Requests log'!$F$2:$F$1001,"&gt;="&amp;G9,'Requests log'!$J$2:$J$1001,"Pending",'Requests log'!$P$2:$P$1001,"OK",'Requests log'!$B$2:$B$1001,$B$2)))</f>
        <v/>
      </c>
      <c r="H27" s="17">
        <f>IF(OR(MONTH(H9)&lt;&gt;'Settings'!$B$6,WEEKDAY(H9,2)&gt;5,COUNTIFS('Holidays'!$A$2:$A$51,H9)&gt;0),0,IF($B$2="All",COUNTIFS('Requests log'!$E$2:$E$1001,"&lt;="&amp;H9,'Requests log'!$F$2:$F$1001,"&gt;="&amp;H9,'Requests log'!$J$2:$J$1001,"Pending",'Requests log'!$P$2:$P$1001,"OK"),COUNTIFS('Requests log'!$E$2:$E$1001,"&lt;="&amp;H9,'Requests log'!$F$2:$F$1001,"&gt;="&amp;H9,'Requests log'!$J$2:$J$1001,"Pending",'Requests log'!$P$2:$P$1001,"OK",'Requests log'!$B$2:$B$1001,$B$2)))</f>
        <v/>
      </c>
    </row>
    <row r="28" hidden="1">
      <c r="B28" s="17">
        <f>IF(OR(MONTH(B10)&lt;&gt;'Settings'!$B$6,WEEKDAY(B10,2)&gt;5,COUNTIFS('Holidays'!$A$2:$A$51,B10)&gt;0),0,IF($B$2="All",COUNTIFS('Requests log'!$E$2:$E$1001,"&lt;="&amp;B10,'Requests log'!$F$2:$F$1001,"&gt;="&amp;B10,'Requests log'!$J$2:$J$1001,"Pending",'Requests log'!$P$2:$P$1001,"OK"),COUNTIFS('Requests log'!$E$2:$E$1001,"&lt;="&amp;B10,'Requests log'!$F$2:$F$1001,"&gt;="&amp;B10,'Requests log'!$J$2:$J$1001,"Pending",'Requests log'!$P$2:$P$1001,"OK",'Requests log'!$B$2:$B$1001,$B$2)))</f>
        <v/>
      </c>
      <c r="C28" s="17">
        <f>IF(OR(MONTH(C10)&lt;&gt;'Settings'!$B$6,WEEKDAY(C10,2)&gt;5,COUNTIFS('Holidays'!$A$2:$A$51,C10)&gt;0),0,IF($B$2="All",COUNTIFS('Requests log'!$E$2:$E$1001,"&lt;="&amp;C10,'Requests log'!$F$2:$F$1001,"&gt;="&amp;C10,'Requests log'!$J$2:$J$1001,"Pending",'Requests log'!$P$2:$P$1001,"OK"),COUNTIFS('Requests log'!$E$2:$E$1001,"&lt;="&amp;C10,'Requests log'!$F$2:$F$1001,"&gt;="&amp;C10,'Requests log'!$J$2:$J$1001,"Pending",'Requests log'!$P$2:$P$1001,"OK",'Requests log'!$B$2:$B$1001,$B$2)))</f>
        <v/>
      </c>
      <c r="D28" s="17">
        <f>IF(OR(MONTH(D10)&lt;&gt;'Settings'!$B$6,WEEKDAY(D10,2)&gt;5,COUNTIFS('Holidays'!$A$2:$A$51,D10)&gt;0),0,IF($B$2="All",COUNTIFS('Requests log'!$E$2:$E$1001,"&lt;="&amp;D10,'Requests log'!$F$2:$F$1001,"&gt;="&amp;D10,'Requests log'!$J$2:$J$1001,"Pending",'Requests log'!$P$2:$P$1001,"OK"),COUNTIFS('Requests log'!$E$2:$E$1001,"&lt;="&amp;D10,'Requests log'!$F$2:$F$1001,"&gt;="&amp;D10,'Requests log'!$J$2:$J$1001,"Pending",'Requests log'!$P$2:$P$1001,"OK",'Requests log'!$B$2:$B$1001,$B$2)))</f>
        <v/>
      </c>
      <c r="E28" s="17">
        <f>IF(OR(MONTH(E10)&lt;&gt;'Settings'!$B$6,WEEKDAY(E10,2)&gt;5,COUNTIFS('Holidays'!$A$2:$A$51,E10)&gt;0),0,IF($B$2="All",COUNTIFS('Requests log'!$E$2:$E$1001,"&lt;="&amp;E10,'Requests log'!$F$2:$F$1001,"&gt;="&amp;E10,'Requests log'!$J$2:$J$1001,"Pending",'Requests log'!$P$2:$P$1001,"OK"),COUNTIFS('Requests log'!$E$2:$E$1001,"&lt;="&amp;E10,'Requests log'!$F$2:$F$1001,"&gt;="&amp;E10,'Requests log'!$J$2:$J$1001,"Pending",'Requests log'!$P$2:$P$1001,"OK",'Requests log'!$B$2:$B$1001,$B$2)))</f>
        <v/>
      </c>
      <c r="F28" s="17">
        <f>IF(OR(MONTH(F10)&lt;&gt;'Settings'!$B$6,WEEKDAY(F10,2)&gt;5,COUNTIFS('Holidays'!$A$2:$A$51,F10)&gt;0),0,IF($B$2="All",COUNTIFS('Requests log'!$E$2:$E$1001,"&lt;="&amp;F10,'Requests log'!$F$2:$F$1001,"&gt;="&amp;F10,'Requests log'!$J$2:$J$1001,"Pending",'Requests log'!$P$2:$P$1001,"OK"),COUNTIFS('Requests log'!$E$2:$E$1001,"&lt;="&amp;F10,'Requests log'!$F$2:$F$1001,"&gt;="&amp;F10,'Requests log'!$J$2:$J$1001,"Pending",'Requests log'!$P$2:$P$1001,"OK",'Requests log'!$B$2:$B$1001,$B$2)))</f>
        <v/>
      </c>
      <c r="G28" s="17">
        <f>IF(OR(MONTH(G10)&lt;&gt;'Settings'!$B$6,WEEKDAY(G10,2)&gt;5,COUNTIFS('Holidays'!$A$2:$A$51,G10)&gt;0),0,IF($B$2="All",COUNTIFS('Requests log'!$E$2:$E$1001,"&lt;="&amp;G10,'Requests log'!$F$2:$F$1001,"&gt;="&amp;G10,'Requests log'!$J$2:$J$1001,"Pending",'Requests log'!$P$2:$P$1001,"OK"),COUNTIFS('Requests log'!$E$2:$E$1001,"&lt;="&amp;G10,'Requests log'!$F$2:$F$1001,"&gt;="&amp;G10,'Requests log'!$J$2:$J$1001,"Pending",'Requests log'!$P$2:$P$1001,"OK",'Requests log'!$B$2:$B$1001,$B$2)))</f>
        <v/>
      </c>
      <c r="H28" s="17">
        <f>IF(OR(MONTH(H10)&lt;&gt;'Settings'!$B$6,WEEKDAY(H10,2)&gt;5,COUNTIFS('Holidays'!$A$2:$A$51,H10)&gt;0),0,IF($B$2="All",COUNTIFS('Requests log'!$E$2:$E$1001,"&lt;="&amp;H10,'Requests log'!$F$2:$F$1001,"&gt;="&amp;H10,'Requests log'!$J$2:$J$1001,"Pending",'Requests log'!$P$2:$P$1001,"OK"),COUNTIFS('Requests log'!$E$2:$E$1001,"&lt;="&amp;H10,'Requests log'!$F$2:$F$1001,"&gt;="&amp;H10,'Requests log'!$J$2:$J$1001,"Pending",'Requests log'!$P$2:$P$1001,"OK",'Requests log'!$B$2:$B$1001,$B$2)))</f>
        <v/>
      </c>
    </row>
    <row r="29" hidden="1"/>
    <row r="30" hidden="1"/>
    <row r="31" hidden="1">
      <c r="A31" s="3" t="inlineStr">
        <is>
          <t>Date classification</t>
        </is>
      </c>
    </row>
    <row r="32" hidden="1">
      <c r="B32" s="18">
        <f>IF(MONTH(B5)&lt;&gt;'Settings'!$B$6,"Outside month",IF(COUNTIFS('Holidays'!$A$2:$A$51,B5)&gt;0,"Company closed",IF(WEEKDAY(B5,2)&gt;5,"Weekend","Workday")))</f>
        <v/>
      </c>
      <c r="C32" s="18">
        <f>IF(MONTH(C5)&lt;&gt;'Settings'!$B$6,"Outside month",IF(COUNTIFS('Holidays'!$A$2:$A$51,C5)&gt;0,"Company closed",IF(WEEKDAY(C5,2)&gt;5,"Weekend","Workday")))</f>
        <v/>
      </c>
      <c r="D32" s="18">
        <f>IF(MONTH(D5)&lt;&gt;'Settings'!$B$6,"Outside month",IF(COUNTIFS('Holidays'!$A$2:$A$51,D5)&gt;0,"Company closed",IF(WEEKDAY(D5,2)&gt;5,"Weekend","Workday")))</f>
        <v/>
      </c>
      <c r="E32" s="18">
        <f>IF(MONTH(E5)&lt;&gt;'Settings'!$B$6,"Outside month",IF(COUNTIFS('Holidays'!$A$2:$A$51,E5)&gt;0,"Company closed",IF(WEEKDAY(E5,2)&gt;5,"Weekend","Workday")))</f>
        <v/>
      </c>
      <c r="F32" s="18">
        <f>IF(MONTH(F5)&lt;&gt;'Settings'!$B$6,"Outside month",IF(COUNTIFS('Holidays'!$A$2:$A$51,F5)&gt;0,"Company closed",IF(WEEKDAY(F5,2)&gt;5,"Weekend","Workday")))</f>
        <v/>
      </c>
      <c r="G32" s="18">
        <f>IF(MONTH(G5)&lt;&gt;'Settings'!$B$6,"Outside month",IF(COUNTIFS('Holidays'!$A$2:$A$51,G5)&gt;0,"Company closed",IF(WEEKDAY(G5,2)&gt;5,"Weekend","Workday")))</f>
        <v/>
      </c>
      <c r="H32" s="18">
        <f>IF(MONTH(H5)&lt;&gt;'Settings'!$B$6,"Outside month",IF(COUNTIFS('Holidays'!$A$2:$A$51,H5)&gt;0,"Company closed",IF(WEEKDAY(H5,2)&gt;5,"Weekend","Workday")))</f>
        <v/>
      </c>
    </row>
    <row r="33" hidden="1">
      <c r="B33" s="18">
        <f>IF(MONTH(B6)&lt;&gt;'Settings'!$B$6,"Outside month",IF(COUNTIFS('Holidays'!$A$2:$A$51,B6)&gt;0,"Company closed",IF(WEEKDAY(B6,2)&gt;5,"Weekend","Workday")))</f>
        <v/>
      </c>
      <c r="C33" s="18">
        <f>IF(MONTH(C6)&lt;&gt;'Settings'!$B$6,"Outside month",IF(COUNTIFS('Holidays'!$A$2:$A$51,C6)&gt;0,"Company closed",IF(WEEKDAY(C6,2)&gt;5,"Weekend","Workday")))</f>
        <v/>
      </c>
      <c r="D33" s="18">
        <f>IF(MONTH(D6)&lt;&gt;'Settings'!$B$6,"Outside month",IF(COUNTIFS('Holidays'!$A$2:$A$51,D6)&gt;0,"Company closed",IF(WEEKDAY(D6,2)&gt;5,"Weekend","Workday")))</f>
        <v/>
      </c>
      <c r="E33" s="18">
        <f>IF(MONTH(E6)&lt;&gt;'Settings'!$B$6,"Outside month",IF(COUNTIFS('Holidays'!$A$2:$A$51,E6)&gt;0,"Company closed",IF(WEEKDAY(E6,2)&gt;5,"Weekend","Workday")))</f>
        <v/>
      </c>
      <c r="F33" s="18">
        <f>IF(MONTH(F6)&lt;&gt;'Settings'!$B$6,"Outside month",IF(COUNTIFS('Holidays'!$A$2:$A$51,F6)&gt;0,"Company closed",IF(WEEKDAY(F6,2)&gt;5,"Weekend","Workday")))</f>
        <v/>
      </c>
      <c r="G33" s="18">
        <f>IF(MONTH(G6)&lt;&gt;'Settings'!$B$6,"Outside month",IF(COUNTIFS('Holidays'!$A$2:$A$51,G6)&gt;0,"Company closed",IF(WEEKDAY(G6,2)&gt;5,"Weekend","Workday")))</f>
        <v/>
      </c>
      <c r="H33" s="18">
        <f>IF(MONTH(H6)&lt;&gt;'Settings'!$B$6,"Outside month",IF(COUNTIFS('Holidays'!$A$2:$A$51,H6)&gt;0,"Company closed",IF(WEEKDAY(H6,2)&gt;5,"Weekend","Workday")))</f>
        <v/>
      </c>
    </row>
    <row r="34" hidden="1">
      <c r="B34" s="18">
        <f>IF(MONTH(B7)&lt;&gt;'Settings'!$B$6,"Outside month",IF(COUNTIFS('Holidays'!$A$2:$A$51,B7)&gt;0,"Company closed",IF(WEEKDAY(B7,2)&gt;5,"Weekend","Workday")))</f>
        <v/>
      </c>
      <c r="C34" s="18">
        <f>IF(MONTH(C7)&lt;&gt;'Settings'!$B$6,"Outside month",IF(COUNTIFS('Holidays'!$A$2:$A$51,C7)&gt;0,"Company closed",IF(WEEKDAY(C7,2)&gt;5,"Weekend","Workday")))</f>
        <v/>
      </c>
      <c r="D34" s="18">
        <f>IF(MONTH(D7)&lt;&gt;'Settings'!$B$6,"Outside month",IF(COUNTIFS('Holidays'!$A$2:$A$51,D7)&gt;0,"Company closed",IF(WEEKDAY(D7,2)&gt;5,"Weekend","Workday")))</f>
        <v/>
      </c>
      <c r="E34" s="18">
        <f>IF(MONTH(E7)&lt;&gt;'Settings'!$B$6,"Outside month",IF(COUNTIFS('Holidays'!$A$2:$A$51,E7)&gt;0,"Company closed",IF(WEEKDAY(E7,2)&gt;5,"Weekend","Workday")))</f>
        <v/>
      </c>
      <c r="F34" s="18">
        <f>IF(MONTH(F7)&lt;&gt;'Settings'!$B$6,"Outside month",IF(COUNTIFS('Holidays'!$A$2:$A$51,F7)&gt;0,"Company closed",IF(WEEKDAY(F7,2)&gt;5,"Weekend","Workday")))</f>
        <v/>
      </c>
      <c r="G34" s="18">
        <f>IF(MONTH(G7)&lt;&gt;'Settings'!$B$6,"Outside month",IF(COUNTIFS('Holidays'!$A$2:$A$51,G7)&gt;0,"Company closed",IF(WEEKDAY(G7,2)&gt;5,"Weekend","Workday")))</f>
        <v/>
      </c>
      <c r="H34" s="18">
        <f>IF(MONTH(H7)&lt;&gt;'Settings'!$B$6,"Outside month",IF(COUNTIFS('Holidays'!$A$2:$A$51,H7)&gt;0,"Company closed",IF(WEEKDAY(H7,2)&gt;5,"Weekend","Workday")))</f>
        <v/>
      </c>
    </row>
    <row r="35" hidden="1">
      <c r="B35" s="18">
        <f>IF(MONTH(B8)&lt;&gt;'Settings'!$B$6,"Outside month",IF(COUNTIFS('Holidays'!$A$2:$A$51,B8)&gt;0,"Company closed",IF(WEEKDAY(B8,2)&gt;5,"Weekend","Workday")))</f>
        <v/>
      </c>
      <c r="C35" s="18">
        <f>IF(MONTH(C8)&lt;&gt;'Settings'!$B$6,"Outside month",IF(COUNTIFS('Holidays'!$A$2:$A$51,C8)&gt;0,"Company closed",IF(WEEKDAY(C8,2)&gt;5,"Weekend","Workday")))</f>
        <v/>
      </c>
      <c r="D35" s="18">
        <f>IF(MONTH(D8)&lt;&gt;'Settings'!$B$6,"Outside month",IF(COUNTIFS('Holidays'!$A$2:$A$51,D8)&gt;0,"Company closed",IF(WEEKDAY(D8,2)&gt;5,"Weekend","Workday")))</f>
        <v/>
      </c>
      <c r="E35" s="18">
        <f>IF(MONTH(E8)&lt;&gt;'Settings'!$B$6,"Outside month",IF(COUNTIFS('Holidays'!$A$2:$A$51,E8)&gt;0,"Company closed",IF(WEEKDAY(E8,2)&gt;5,"Weekend","Workday")))</f>
        <v/>
      </c>
      <c r="F35" s="18">
        <f>IF(MONTH(F8)&lt;&gt;'Settings'!$B$6,"Outside month",IF(COUNTIFS('Holidays'!$A$2:$A$51,F8)&gt;0,"Company closed",IF(WEEKDAY(F8,2)&gt;5,"Weekend","Workday")))</f>
        <v/>
      </c>
      <c r="G35" s="18">
        <f>IF(MONTH(G8)&lt;&gt;'Settings'!$B$6,"Outside month",IF(COUNTIFS('Holidays'!$A$2:$A$51,G8)&gt;0,"Company closed",IF(WEEKDAY(G8,2)&gt;5,"Weekend","Workday")))</f>
        <v/>
      </c>
      <c r="H35" s="18">
        <f>IF(MONTH(H8)&lt;&gt;'Settings'!$B$6,"Outside month",IF(COUNTIFS('Holidays'!$A$2:$A$51,H8)&gt;0,"Company closed",IF(WEEKDAY(H8,2)&gt;5,"Weekend","Workday")))</f>
        <v/>
      </c>
    </row>
    <row r="36" hidden="1">
      <c r="B36" s="18">
        <f>IF(MONTH(B9)&lt;&gt;'Settings'!$B$6,"Outside month",IF(COUNTIFS('Holidays'!$A$2:$A$51,B9)&gt;0,"Company closed",IF(WEEKDAY(B9,2)&gt;5,"Weekend","Workday")))</f>
        <v/>
      </c>
      <c r="C36" s="18">
        <f>IF(MONTH(C9)&lt;&gt;'Settings'!$B$6,"Outside month",IF(COUNTIFS('Holidays'!$A$2:$A$51,C9)&gt;0,"Company closed",IF(WEEKDAY(C9,2)&gt;5,"Weekend","Workday")))</f>
        <v/>
      </c>
      <c r="D36" s="18">
        <f>IF(MONTH(D9)&lt;&gt;'Settings'!$B$6,"Outside month",IF(COUNTIFS('Holidays'!$A$2:$A$51,D9)&gt;0,"Company closed",IF(WEEKDAY(D9,2)&gt;5,"Weekend","Workday")))</f>
        <v/>
      </c>
      <c r="E36" s="18">
        <f>IF(MONTH(E9)&lt;&gt;'Settings'!$B$6,"Outside month",IF(COUNTIFS('Holidays'!$A$2:$A$51,E9)&gt;0,"Company closed",IF(WEEKDAY(E9,2)&gt;5,"Weekend","Workday")))</f>
        <v/>
      </c>
      <c r="F36" s="18">
        <f>IF(MONTH(F9)&lt;&gt;'Settings'!$B$6,"Outside month",IF(COUNTIFS('Holidays'!$A$2:$A$51,F9)&gt;0,"Company closed",IF(WEEKDAY(F9,2)&gt;5,"Weekend","Workday")))</f>
        <v/>
      </c>
      <c r="G36" s="18">
        <f>IF(MONTH(G9)&lt;&gt;'Settings'!$B$6,"Outside month",IF(COUNTIFS('Holidays'!$A$2:$A$51,G9)&gt;0,"Company closed",IF(WEEKDAY(G9,2)&gt;5,"Weekend","Workday")))</f>
        <v/>
      </c>
      <c r="H36" s="18">
        <f>IF(MONTH(H9)&lt;&gt;'Settings'!$B$6,"Outside month",IF(COUNTIFS('Holidays'!$A$2:$A$51,H9)&gt;0,"Company closed",IF(WEEKDAY(H9,2)&gt;5,"Weekend","Workday")))</f>
        <v/>
      </c>
    </row>
    <row r="37" hidden="1">
      <c r="B37" s="18">
        <f>IF(MONTH(B10)&lt;&gt;'Settings'!$B$6,"Outside month",IF(COUNTIFS('Holidays'!$A$2:$A$51,B10)&gt;0,"Company closed",IF(WEEKDAY(B10,2)&gt;5,"Weekend","Workday")))</f>
        <v/>
      </c>
      <c r="C37" s="18">
        <f>IF(MONTH(C10)&lt;&gt;'Settings'!$B$6,"Outside month",IF(COUNTIFS('Holidays'!$A$2:$A$51,C10)&gt;0,"Company closed",IF(WEEKDAY(C10,2)&gt;5,"Weekend","Workday")))</f>
        <v/>
      </c>
      <c r="D37" s="18">
        <f>IF(MONTH(D10)&lt;&gt;'Settings'!$B$6,"Outside month",IF(COUNTIFS('Holidays'!$A$2:$A$51,D10)&gt;0,"Company closed",IF(WEEKDAY(D10,2)&gt;5,"Weekend","Workday")))</f>
        <v/>
      </c>
      <c r="E37" s="18">
        <f>IF(MONTH(E10)&lt;&gt;'Settings'!$B$6,"Outside month",IF(COUNTIFS('Holidays'!$A$2:$A$51,E10)&gt;0,"Company closed",IF(WEEKDAY(E10,2)&gt;5,"Weekend","Workday")))</f>
        <v/>
      </c>
      <c r="F37" s="18">
        <f>IF(MONTH(F10)&lt;&gt;'Settings'!$B$6,"Outside month",IF(COUNTIFS('Holidays'!$A$2:$A$51,F10)&gt;0,"Company closed",IF(WEEKDAY(F10,2)&gt;5,"Weekend","Workday")))</f>
        <v/>
      </c>
      <c r="G37" s="18">
        <f>IF(MONTH(G10)&lt;&gt;'Settings'!$B$6,"Outside month",IF(COUNTIFS('Holidays'!$A$2:$A$51,G10)&gt;0,"Company closed",IF(WEEKDAY(G10,2)&gt;5,"Weekend","Workday")))</f>
        <v/>
      </c>
      <c r="H37" s="18">
        <f>IF(MONTH(H10)&lt;&gt;'Settings'!$B$6,"Outside month",IF(COUNTIFS('Holidays'!$A$2:$A$51,H10)&gt;0,"Company closed",IF(WEEKDAY(H10,2)&gt;5,"Weekend","Workday")))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4">
    <mergeCell ref="A12:H12"/>
    <mergeCell ref="A3:H3"/>
    <mergeCell ref="D2:H2"/>
    <mergeCell ref="A1:H1"/>
  </mergeCells>
  <conditionalFormatting sqref="B5:H10">
    <cfRule type="expression" priority="1" dxfId="3" stopIfTrue="1">
      <formula>B32="Outside month"</formula>
    </cfRule>
    <cfRule type="expression" priority="2" dxfId="4" stopIfTrue="1">
      <formula>OR(B32="Company closed",B32="Weekend")</formula>
    </cfRule>
    <cfRule type="expression" priority="3" dxfId="2" stopIfTrue="1">
      <formula>AND(B32="Workday",B14&gt;0)</formula>
    </cfRule>
    <cfRule type="expression" priority="4" dxfId="1" stopIfTrue="1">
      <formula>AND(B32="Workday",B14=0,B23&gt;0)</formula>
    </cfRule>
  </conditionalFormatting>
  <conditionalFormatting sqref="A3:H3">
    <cfRule type="expression" priority="5" dxfId="0" stopIfTrue="1">
      <formula>$A$3="Fix input checks before using this calendar."</formula>
    </cfRule>
  </conditionalFormatting>
  <dataValidations count="1">
    <dataValidation sqref="B2" showDropDown="0" showInputMessage="0" showErrorMessage="1" allowBlank="0" errorTitle="Check this entry" error="Use the allowed values and complete required inputs." type="list" errorStyle="stop">
      <formula1>CalendarEmployees</formula1>
    </dataValidation>
  </dataValidations>
  <pageMargins left="0.75" right="0.75" top="1" bottom="1" header="0.5" footer="0.5"/>
  <pageSetup orientation="landscape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24"/>
  <cols>
    <col width="16" customWidth="1" min="1" max="1"/>
    <col width="34" customWidth="1" min="2" max="2"/>
  </cols>
  <sheetData>
    <row r="1" ht="42" customHeight="1">
      <c r="A1" s="1" t="inlineStr">
        <is>
          <t>Date</t>
        </is>
      </c>
      <c r="B1" s="1" t="inlineStr">
        <is>
          <t>Company closure</t>
        </is>
      </c>
    </row>
    <row r="2">
      <c r="A2" s="4" t="n">
        <v>46388</v>
      </c>
      <c r="B2" s="2" t="inlineStr">
        <is>
          <t>New Year company closure</t>
        </is>
      </c>
    </row>
    <row r="3">
      <c r="A3" s="4" t="n">
        <v>46538</v>
      </c>
      <c r="B3" s="2" t="inlineStr">
        <is>
          <t>Company closed</t>
        </is>
      </c>
    </row>
    <row r="4">
      <c r="A4" s="4" t="n">
        <v>46573</v>
      </c>
      <c r="B4" s="2" t="inlineStr">
        <is>
          <t>Company closed</t>
        </is>
      </c>
    </row>
    <row r="5">
      <c r="A5" s="4" t="n">
        <v>46716</v>
      </c>
      <c r="B5" s="2" t="inlineStr">
        <is>
          <t>Company closed</t>
        </is>
      </c>
    </row>
    <row r="6">
      <c r="A6" s="4" t="n">
        <v>46745</v>
      </c>
      <c r="B6" s="2" t="inlineStr">
        <is>
          <t>Company closed</t>
        </is>
      </c>
    </row>
    <row r="7">
      <c r="A7" s="4" t="n"/>
      <c r="B7" s="2" t="n"/>
    </row>
    <row r="8">
      <c r="A8" s="4" t="n"/>
      <c r="B8" s="2" t="n"/>
    </row>
    <row r="9">
      <c r="A9" s="4" t="n"/>
      <c r="B9" s="2" t="n"/>
    </row>
    <row r="10">
      <c r="A10" s="4" t="n"/>
      <c r="B10" s="2" t="n"/>
    </row>
    <row r="11">
      <c r="A11" s="4" t="n"/>
      <c r="B11" s="2" t="n"/>
    </row>
    <row r="12">
      <c r="A12" s="4" t="n"/>
      <c r="B12" s="2" t="n"/>
    </row>
    <row r="13">
      <c r="A13" s="4" t="n"/>
      <c r="B13" s="2" t="n"/>
    </row>
    <row r="14">
      <c r="A14" s="4" t="n"/>
      <c r="B14" s="2" t="n"/>
    </row>
    <row r="15">
      <c r="A15" s="4" t="n"/>
      <c r="B15" s="2" t="n"/>
    </row>
    <row r="16">
      <c r="A16" s="4" t="n"/>
      <c r="B16" s="2" t="n"/>
    </row>
    <row r="17">
      <c r="A17" s="4" t="n"/>
      <c r="B17" s="2" t="n"/>
    </row>
    <row r="18">
      <c r="A18" s="4" t="n"/>
      <c r="B18" s="2" t="n"/>
    </row>
    <row r="19">
      <c r="A19" s="4" t="n"/>
      <c r="B19" s="2" t="n"/>
    </row>
    <row r="20">
      <c r="A20" s="4" t="n"/>
      <c r="B20" s="2" t="n"/>
    </row>
    <row r="21">
      <c r="A21" s="4" t="n"/>
      <c r="B21" s="2" t="n"/>
    </row>
    <row r="22">
      <c r="A22" s="4" t="n"/>
      <c r="B22" s="2" t="n"/>
    </row>
    <row r="23">
      <c r="A23" s="4" t="n"/>
      <c r="B23" s="2" t="n"/>
    </row>
    <row r="24">
      <c r="A24" s="4" t="n"/>
      <c r="B24" s="2" t="n"/>
    </row>
    <row r="25">
      <c r="A25" s="4" t="n"/>
      <c r="B25" s="2" t="n"/>
    </row>
    <row r="26">
      <c r="A26" s="4" t="n"/>
      <c r="B26" s="2" t="n"/>
    </row>
    <row r="27">
      <c r="A27" s="4" t="n"/>
      <c r="B27" s="2" t="n"/>
    </row>
    <row r="28">
      <c r="A28" s="4" t="n"/>
      <c r="B28" s="2" t="n"/>
    </row>
    <row r="29">
      <c r="A29" s="4" t="n"/>
      <c r="B29" s="2" t="n"/>
    </row>
    <row r="30">
      <c r="A30" s="4" t="n"/>
      <c r="B30" s="2" t="n"/>
    </row>
    <row r="31">
      <c r="A31" s="4" t="n"/>
      <c r="B31" s="2" t="n"/>
    </row>
    <row r="32">
      <c r="A32" s="4" t="n"/>
      <c r="B32" s="2" t="n"/>
    </row>
    <row r="33">
      <c r="A33" s="4" t="n"/>
      <c r="B33" s="2" t="n"/>
    </row>
    <row r="34">
      <c r="A34" s="4" t="n"/>
      <c r="B34" s="2" t="n"/>
    </row>
    <row r="35">
      <c r="A35" s="4" t="n"/>
      <c r="B35" s="2" t="n"/>
    </row>
    <row r="36">
      <c r="A36" s="4" t="n"/>
      <c r="B36" s="2" t="n"/>
    </row>
    <row r="37">
      <c r="A37" s="4" t="n"/>
      <c r="B37" s="2" t="n"/>
    </row>
    <row r="38">
      <c r="A38" s="4" t="n"/>
      <c r="B38" s="2" t="n"/>
    </row>
    <row r="39">
      <c r="A39" s="4" t="n"/>
      <c r="B39" s="2" t="n"/>
    </row>
    <row r="40">
      <c r="A40" s="4" t="n"/>
      <c r="B40" s="2" t="n"/>
    </row>
    <row r="41">
      <c r="A41" s="4" t="n"/>
      <c r="B41" s="2" t="n"/>
    </row>
    <row r="42">
      <c r="A42" s="4" t="n"/>
      <c r="B42" s="2" t="n"/>
    </row>
    <row r="43">
      <c r="A43" s="4" t="n"/>
      <c r="B43" s="2" t="n"/>
    </row>
    <row r="44">
      <c r="A44" s="4" t="n"/>
      <c r="B44" s="2" t="n"/>
    </row>
    <row r="45">
      <c r="A45" s="4" t="n"/>
      <c r="B45" s="2" t="n"/>
    </row>
    <row r="46">
      <c r="A46" s="4" t="n"/>
      <c r="B46" s="2" t="n"/>
    </row>
    <row r="47">
      <c r="A47" s="4" t="n"/>
      <c r="B47" s="2" t="n"/>
    </row>
    <row r="48">
      <c r="A48" s="4" t="n"/>
      <c r="B48" s="2" t="n"/>
    </row>
    <row r="49">
      <c r="A49" s="4" t="n"/>
      <c r="B49" s="2" t="n"/>
    </row>
    <row r="50">
      <c r="A50" s="4" t="n"/>
      <c r="B50" s="2" t="n"/>
    </row>
    <row r="51">
      <c r="A51" s="4" t="n"/>
      <c r="B51" s="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1:B51"/>
  <dataValidations count="1">
    <dataValidation sqref="A2:A51" showDropDown="0" showInputMessage="0" showErrorMessage="1" allowBlank="0" errorTitle="Check this entry" error="Use the allowed values and complete required inputs." type="custom" errorStyle="stop">
      <formula1>AND(ISNUMBER(A2),A2&gt;=YearStart,A2&lt;=YearEnd,COUNTIFS($A$2:$A$51,A2)=1)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2026-10-27T17:12:55Z</dcterms:created>
  <dcterms:modified xsi:type="dcterms:W3CDTF">2026-10-27T17:12:56Z</dcterms:modified>
</cp:coreProperties>
</file>